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28" windowWidth="22116" windowHeight="8520" tabRatio="744" activeTab="5"/>
  </bookViews>
  <sheets>
    <sheet name="AEROP. INTERNACIONAL" sheetId="14" r:id="rId1"/>
    <sheet name="AEROP. NACIONAL" sheetId="15" r:id="rId2"/>
    <sheet name="EMPRESAS INTERNACIONALES" sheetId="18" r:id="rId3"/>
    <sheet name="EMPRESAS NACIONALES" sheetId="19" r:id="rId4"/>
    <sheet name="TOTAL AEROPUERTOS" sheetId="20" r:id="rId5"/>
    <sheet name="TOTAL EMPRESAS" sheetId="21" r:id="rId6"/>
  </sheets>
  <calcPr calcId="145621"/>
</workbook>
</file>

<file path=xl/calcChain.xml><?xml version="1.0" encoding="utf-8"?>
<calcChain xmlns="http://schemas.openxmlformats.org/spreadsheetml/2006/main">
  <c r="E1005" i="19" l="1"/>
  <c r="E818" i="19"/>
  <c r="E606" i="19"/>
  <c r="E447" i="19"/>
  <c r="E375" i="19"/>
  <c r="E115" i="19"/>
  <c r="E8" i="19"/>
  <c r="E1076" i="19"/>
  <c r="E1067" i="19"/>
  <c r="E1060" i="19"/>
  <c r="E1050" i="19"/>
  <c r="E1045" i="19"/>
  <c r="E1039" i="19"/>
  <c r="E1033" i="19"/>
  <c r="E1023" i="19"/>
  <c r="E1013" i="19"/>
  <c r="E1006" i="19"/>
  <c r="E994" i="19"/>
  <c r="E986" i="19"/>
  <c r="E980" i="19"/>
  <c r="E973" i="19"/>
  <c r="E971" i="19"/>
  <c r="E958" i="19"/>
  <c r="E948" i="19"/>
  <c r="E944" i="19"/>
  <c r="E938" i="19"/>
  <c r="E925" i="19"/>
  <c r="E916" i="19"/>
  <c r="E910" i="19"/>
  <c r="E902" i="19"/>
  <c r="E892" i="19"/>
  <c r="E884" i="19"/>
  <c r="E874" i="19"/>
  <c r="E869" i="19"/>
  <c r="E857" i="19"/>
  <c r="E847" i="19"/>
  <c r="E838" i="19"/>
  <c r="E830" i="19"/>
  <c r="E819" i="19"/>
  <c r="E808" i="19"/>
  <c r="E802" i="19"/>
  <c r="E793" i="19"/>
  <c r="E784" i="19"/>
  <c r="E770" i="19"/>
  <c r="E763" i="19"/>
  <c r="E752" i="19"/>
  <c r="E742" i="19"/>
  <c r="E732" i="19"/>
  <c r="E721" i="19"/>
  <c r="E710" i="19"/>
  <c r="E704" i="19"/>
  <c r="E693" i="19"/>
  <c r="E681" i="19"/>
  <c r="E671" i="19"/>
  <c r="E661" i="19"/>
  <c r="E648" i="19"/>
  <c r="E638" i="19"/>
  <c r="E625" i="19"/>
  <c r="E613" i="19"/>
  <c r="E607" i="19"/>
  <c r="E600" i="19"/>
  <c r="E593" i="19"/>
  <c r="E581" i="19"/>
  <c r="E571" i="19"/>
  <c r="E559" i="19"/>
  <c r="E547" i="19"/>
  <c r="E536" i="19"/>
  <c r="E524" i="19"/>
  <c r="E513" i="19"/>
  <c r="E501" i="19"/>
  <c r="E490" i="19"/>
  <c r="E480" i="19"/>
  <c r="E468" i="19"/>
  <c r="E457" i="19"/>
  <c r="E448" i="19"/>
  <c r="E441" i="19"/>
  <c r="E433" i="19"/>
  <c r="E425" i="19"/>
  <c r="E420" i="19"/>
  <c r="E414" i="19"/>
  <c r="E407" i="19"/>
  <c r="E397" i="19"/>
  <c r="E393" i="19"/>
  <c r="E382" i="19"/>
  <c r="E376" i="19"/>
  <c r="E365" i="19"/>
  <c r="E358" i="19"/>
  <c r="E348" i="19"/>
  <c r="E340" i="19"/>
  <c r="E327" i="19"/>
  <c r="E316" i="19"/>
  <c r="E304" i="19"/>
  <c r="E291" i="19"/>
  <c r="E279" i="19"/>
  <c r="E267" i="19"/>
  <c r="E256" i="19"/>
  <c r="E244" i="19"/>
  <c r="E235" i="19"/>
  <c r="E226" i="19"/>
  <c r="E215" i="19"/>
  <c r="E204" i="19"/>
  <c r="E191" i="19"/>
  <c r="E178" i="19"/>
  <c r="E165" i="19"/>
  <c r="E152" i="19"/>
  <c r="E139" i="19"/>
  <c r="E127" i="19"/>
  <c r="E116" i="19"/>
  <c r="E104" i="19"/>
  <c r="E96" i="19"/>
  <c r="E84" i="19"/>
  <c r="E74" i="19"/>
  <c r="E66" i="19"/>
  <c r="E56" i="19"/>
  <c r="E46" i="19"/>
  <c r="E36" i="19"/>
  <c r="E27" i="19"/>
  <c r="E19" i="19"/>
  <c r="E9" i="19"/>
  <c r="D1005" i="19"/>
  <c r="D818" i="19"/>
  <c r="D606" i="19"/>
  <c r="D447" i="19"/>
  <c r="D375" i="19"/>
  <c r="D115" i="19"/>
  <c r="D8" i="19"/>
  <c r="D994" i="19"/>
  <c r="D986" i="19"/>
  <c r="D980" i="19"/>
  <c r="D973" i="19"/>
  <c r="D971" i="19"/>
  <c r="D958" i="19"/>
  <c r="D948" i="19"/>
  <c r="D944" i="19"/>
  <c r="D938" i="19"/>
  <c r="D925" i="19"/>
  <c r="D916" i="19"/>
  <c r="D910" i="19"/>
  <c r="D902" i="19"/>
  <c r="D892" i="19"/>
  <c r="D884" i="19"/>
  <c r="D874" i="19"/>
  <c r="D869" i="19"/>
  <c r="D857" i="19"/>
  <c r="D847" i="19"/>
  <c r="D838" i="19"/>
  <c r="D830" i="19"/>
  <c r="D819" i="19"/>
  <c r="D1006" i="19"/>
  <c r="D1013" i="19"/>
  <c r="D1023" i="19"/>
  <c r="D1033" i="19"/>
  <c r="D1039" i="19"/>
  <c r="D1045" i="19"/>
  <c r="D1050" i="19"/>
  <c r="D1060" i="19"/>
  <c r="D1067" i="19"/>
  <c r="D808" i="19"/>
  <c r="D802" i="19"/>
  <c r="D793" i="19"/>
  <c r="D784" i="19"/>
  <c r="D770" i="19"/>
  <c r="D763" i="19"/>
  <c r="D752" i="19"/>
  <c r="D742" i="19"/>
  <c r="D732" i="19"/>
  <c r="D721" i="19"/>
  <c r="D710" i="19"/>
  <c r="D704" i="19"/>
  <c r="D693" i="19"/>
  <c r="D681" i="19"/>
  <c r="D671" i="19"/>
  <c r="D661" i="19"/>
  <c r="D648" i="19"/>
  <c r="D638" i="19"/>
  <c r="D625" i="19"/>
  <c r="D613" i="19"/>
  <c r="D607" i="19"/>
  <c r="D600" i="19"/>
  <c r="D593" i="19"/>
  <c r="D581" i="19"/>
  <c r="D571" i="19"/>
  <c r="D559" i="19"/>
  <c r="D547" i="19"/>
  <c r="D536" i="19"/>
  <c r="D524" i="19"/>
  <c r="D513" i="19"/>
  <c r="D501" i="19"/>
  <c r="D490" i="19"/>
  <c r="D480" i="19"/>
  <c r="D468" i="19"/>
  <c r="D457" i="19"/>
  <c r="D448" i="19"/>
  <c r="D441" i="19"/>
  <c r="D433" i="19"/>
  <c r="D425" i="19"/>
  <c r="D420" i="19"/>
  <c r="D414" i="19"/>
  <c r="D407" i="19"/>
  <c r="D397" i="19"/>
  <c r="D393" i="19"/>
  <c r="D382" i="19"/>
  <c r="D376" i="19"/>
  <c r="D365" i="19"/>
  <c r="D358" i="19"/>
  <c r="D348" i="19"/>
  <c r="D340" i="19"/>
  <c r="D327" i="19"/>
  <c r="D316" i="19"/>
  <c r="D304" i="19"/>
  <c r="D291" i="19"/>
  <c r="D279" i="19"/>
  <c r="D267" i="19"/>
  <c r="D256" i="19"/>
  <c r="D244" i="19"/>
  <c r="D235" i="19"/>
  <c r="D226" i="19"/>
  <c r="D215" i="19"/>
  <c r="D204" i="19"/>
  <c r="D191" i="19"/>
  <c r="D178" i="19"/>
  <c r="D165" i="19"/>
  <c r="D152" i="19"/>
  <c r="D139" i="19"/>
  <c r="D127" i="19"/>
  <c r="D116" i="19"/>
  <c r="D104" i="19"/>
  <c r="D96" i="19"/>
  <c r="D84" i="19"/>
  <c r="D74" i="19"/>
  <c r="D66" i="19"/>
  <c r="D56" i="19"/>
  <c r="D46" i="19"/>
  <c r="D36" i="19"/>
  <c r="D27" i="19"/>
  <c r="D19" i="19"/>
  <c r="D9" i="19"/>
  <c r="D1076" i="19"/>
  <c r="E360" i="18"/>
  <c r="E249" i="18"/>
  <c r="D249" i="18"/>
  <c r="E322" i="18"/>
  <c r="E309" i="18"/>
  <c r="E139" i="18"/>
  <c r="E121" i="18"/>
  <c r="E74" i="18"/>
  <c r="E52" i="18"/>
  <c r="E352" i="18"/>
  <c r="E323" i="18"/>
  <c r="E310" i="18"/>
  <c r="E282" i="18"/>
  <c r="E263" i="18"/>
  <c r="E223" i="18"/>
  <c r="E217" i="18"/>
  <c r="E205" i="18"/>
  <c r="E199" i="18"/>
  <c r="E182" i="18"/>
  <c r="E177" i="18"/>
  <c r="E162" i="18"/>
  <c r="E157" i="18"/>
  <c r="E147" i="18"/>
  <c r="E140" i="18"/>
  <c r="E128" i="18"/>
  <c r="E122" i="18"/>
  <c r="E108" i="18"/>
  <c r="E94" i="18"/>
  <c r="E83" i="18"/>
  <c r="E75" i="18"/>
  <c r="E68" i="18"/>
  <c r="E61" i="18"/>
  <c r="E53" i="18"/>
  <c r="E46" i="18"/>
  <c r="E32" i="18"/>
  <c r="E25" i="18"/>
  <c r="E9" i="18"/>
  <c r="E19" i="18"/>
  <c r="E13" i="18"/>
  <c r="D336" i="18"/>
  <c r="D322" i="18"/>
  <c r="D309" i="18"/>
  <c r="D286" i="18"/>
  <c r="D269" i="18"/>
  <c r="D229" i="18"/>
  <c r="D139" i="18"/>
  <c r="D121" i="18"/>
  <c r="D74" i="18"/>
  <c r="D52" i="18"/>
  <c r="D8" i="18"/>
  <c r="D352" i="18"/>
  <c r="D347" i="18"/>
  <c r="D342" i="18"/>
  <c r="D337" i="18"/>
  <c r="D334" i="18"/>
  <c r="D332" i="18"/>
  <c r="D323" i="18"/>
  <c r="D320" i="18"/>
  <c r="D318" i="18"/>
  <c r="D310" i="18"/>
  <c r="D303" i="18"/>
  <c r="D297" i="18"/>
  <c r="D291" i="18"/>
  <c r="D287" i="18"/>
  <c r="D282" i="18"/>
  <c r="D278" i="18"/>
  <c r="D73" i="14"/>
  <c r="C361" i="18"/>
  <c r="D274" i="18"/>
  <c r="D270" i="18"/>
  <c r="D263" i="18"/>
  <c r="D258" i="18"/>
  <c r="D242" i="18"/>
  <c r="D236" i="18"/>
  <c r="D230" i="18"/>
  <c r="D223" i="18"/>
  <c r="D217" i="18"/>
  <c r="D212" i="18"/>
  <c r="D205" i="18"/>
  <c r="D199" i="18"/>
  <c r="D193" i="18"/>
  <c r="D182" i="18"/>
  <c r="D177" i="18"/>
  <c r="D171" i="18"/>
  <c r="D162" i="18"/>
  <c r="D157" i="18"/>
  <c r="D147" i="18"/>
  <c r="D140" i="18"/>
  <c r="D134" i="18"/>
  <c r="D128" i="18"/>
  <c r="D122" i="18"/>
  <c r="D117" i="18"/>
  <c r="D108" i="18"/>
  <c r="D102" i="18"/>
  <c r="D94" i="18"/>
  <c r="D83" i="18"/>
  <c r="D75" i="18"/>
  <c r="D68" i="18"/>
  <c r="D61" i="18"/>
  <c r="D53" i="18"/>
  <c r="D46" i="18"/>
  <c r="D40" i="18"/>
  <c r="D32" i="18"/>
  <c r="D25" i="18"/>
  <c r="D19" i="18"/>
  <c r="D13" i="18"/>
  <c r="D9" i="18"/>
  <c r="D472" i="15" l="1"/>
  <c r="D460" i="15"/>
  <c r="D449" i="15"/>
  <c r="D442" i="15"/>
  <c r="D434" i="15"/>
  <c r="D420" i="15"/>
  <c r="D414" i="15"/>
  <c r="D407" i="15"/>
  <c r="D396" i="15"/>
  <c r="D380" i="15"/>
  <c r="D369" i="15"/>
  <c r="D355" i="15"/>
  <c r="D343" i="15"/>
  <c r="D339" i="15"/>
  <c r="D326" i="15"/>
  <c r="D312" i="15"/>
  <c r="D300" i="15"/>
  <c r="D288" i="15"/>
  <c r="D273" i="15" l="1"/>
  <c r="D258" i="15"/>
  <c r="D245" i="15"/>
  <c r="D236" i="15"/>
  <c r="D220" i="15"/>
  <c r="D228" i="15"/>
  <c r="D209" i="15"/>
  <c r="D199" i="15"/>
  <c r="D191" i="15"/>
  <c r="D176" i="15"/>
  <c r="D163" i="15"/>
  <c r="D153" i="15"/>
  <c r="D139" i="15"/>
  <c r="D129" i="15"/>
  <c r="D113" i="15"/>
  <c r="D99" i="15"/>
  <c r="D83" i="15"/>
  <c r="D68" i="15"/>
  <c r="D55" i="15"/>
  <c r="D46" i="15"/>
  <c r="D32" i="15"/>
  <c r="D20" i="15"/>
  <c r="D8" i="15"/>
  <c r="D85" i="14"/>
  <c r="D69" i="14"/>
  <c r="D64" i="14"/>
  <c r="D59" i="14"/>
  <c r="D50" i="14"/>
  <c r="D39" i="14"/>
  <c r="D34" i="14"/>
  <c r="D20" i="14"/>
  <c r="D12" i="14"/>
  <c r="D8" i="14"/>
  <c r="C1077" i="19" l="1"/>
  <c r="C1076" i="19"/>
  <c r="C360" i="18" l="1"/>
  <c r="D360" i="18" s="1"/>
  <c r="C473" i="15"/>
  <c r="C472" i="15"/>
  <c r="C91" i="14"/>
  <c r="D90" i="14" s="1"/>
  <c r="C90" i="14"/>
</calcChain>
</file>

<file path=xl/sharedStrings.xml><?xml version="1.0" encoding="utf-8"?>
<sst xmlns="http://schemas.openxmlformats.org/spreadsheetml/2006/main" count="2120" uniqueCount="100">
  <si>
    <t>BOGOTA - ELDORADO</t>
  </si>
  <si>
    <t>AVIANCA</t>
  </si>
  <si>
    <t>CALI - ALFONSO BONILLA ARAGON</t>
  </si>
  <si>
    <t>LAN PERU</t>
  </si>
  <si>
    <t>PEREIRA - MATECAÑAS</t>
  </si>
  <si>
    <t>RIONEGRO - JOSE M. CORDOVA</t>
  </si>
  <si>
    <t>TACA INTERNATIONAL</t>
  </si>
  <si>
    <t>CUCUTA - CAMILO DAZA</t>
  </si>
  <si>
    <t>ARMENIA - EL EDEN</t>
  </si>
  <si>
    <t>SANTA MARTA - SIMON BOLIVAR</t>
  </si>
  <si>
    <t>BUCARAMANGA - PALONEGRO</t>
  </si>
  <si>
    <t>NEIVA - BENITO SALAS</t>
  </si>
  <si>
    <t>IBAGUE - PERALES</t>
  </si>
  <si>
    <t>MEDELLIN - OLAYA HERRERA</t>
  </si>
  <si>
    <t>EL YOPAL</t>
  </si>
  <si>
    <t>LACSA</t>
  </si>
  <si>
    <t>ANTONIO ROLDAN BETANCOURT</t>
  </si>
  <si>
    <t>MANIZALES - LA NUBIA</t>
  </si>
  <si>
    <t>AEROGAL</t>
  </si>
  <si>
    <t>DELTA</t>
  </si>
  <si>
    <t>CONVIASA</t>
  </si>
  <si>
    <t>MONTERIA - LOS GARZONES</t>
  </si>
  <si>
    <t>TUMACO - LA FLORIDA</t>
  </si>
  <si>
    <t>QUIBDO - EL CARAÑO</t>
  </si>
  <si>
    <t>GUAPI - JUAN CASIANO</t>
  </si>
  <si>
    <t>BAHIA SOLANO - JOSE C. MUTIS</t>
  </si>
  <si>
    <t>PUERTO ASIS - 3 DE MAYO</t>
  </si>
  <si>
    <t>TAME</t>
  </si>
  <si>
    <t>COROZAL - LAS BRUJAS</t>
  </si>
  <si>
    <t>AEROLINEAS ARGENTINAS</t>
  </si>
  <si>
    <t>SPIRIT AIRLINES</t>
  </si>
  <si>
    <t>POPAYAN - GMOLEON VALENCIA</t>
  </si>
  <si>
    <t>GUSTAVO ARTUNDUAGA PAREDES</t>
  </si>
  <si>
    <t>SAN VICENTE DEL CAGUAN</t>
  </si>
  <si>
    <t>INTERJET</t>
  </si>
  <si>
    <t>IBERIA</t>
  </si>
  <si>
    <t>AIR FRANCE</t>
  </si>
  <si>
    <t>ARAUCA - SANTIAGO PEREZ QUIROZ</t>
  </si>
  <si>
    <t>LUFTHANSA</t>
  </si>
  <si>
    <t>LOS COLONIZADORES</t>
  </si>
  <si>
    <t>SAN JOSE DEL GUAVIARE</t>
  </si>
  <si>
    <t>IPIALES - SAN LUIS</t>
  </si>
  <si>
    <t>AIR CANADA</t>
  </si>
  <si>
    <t>TIARA</t>
  </si>
  <si>
    <t>INSEL AIR</t>
  </si>
  <si>
    <t>CUBANA</t>
  </si>
  <si>
    <t>AEROMEXICO</t>
  </si>
  <si>
    <t>TACA PERU</t>
  </si>
  <si>
    <t xml:space="preserve">JETBLUE AIRWAYS </t>
  </si>
  <si>
    <t>LAN COLOMBIA</t>
  </si>
  <si>
    <t>VIVA COLOMBIA</t>
  </si>
  <si>
    <t>SATENA</t>
  </si>
  <si>
    <t>COPA COLOMBIA</t>
  </si>
  <si>
    <t xml:space="preserve">LAN AIRLINES </t>
  </si>
  <si>
    <t xml:space="preserve">AMERICAN AIRLINES </t>
  </si>
  <si>
    <t xml:space="preserve">COPA AIRLINES </t>
  </si>
  <si>
    <t>CARTAGENA - RAFAEL NUÑEZ</t>
  </si>
  <si>
    <t>PASTO - ANTONIO NARIÑO</t>
  </si>
  <si>
    <t>VILLAVICENCIO - VANGUARDIA</t>
  </si>
  <si>
    <t>BARRANCABERMEJA - YARIGUIES</t>
  </si>
  <si>
    <t>BARRANQUILLA - E. CORTISSOZ</t>
  </si>
  <si>
    <t>CARREÑO - GERMAN OLANO</t>
  </si>
  <si>
    <t>LETICIA - ALFREDO VASQUEZ COBO</t>
  </si>
  <si>
    <t>PROVIDENCIA - EL EMBRUJO</t>
  </si>
  <si>
    <t>VALLEDUPAR - ALFONSO LOPEZ P.</t>
  </si>
  <si>
    <t>RIOHACHA - ALMIRANTE PADILLA</t>
  </si>
  <si>
    <t>SAN ANDRES - GUSTAVO ROJAS PINILLA</t>
  </si>
  <si>
    <t xml:space="preserve">UNITED AIR LINES </t>
  </si>
  <si>
    <t>AEROLINEA DE ANTIOQUIA S.A.</t>
  </si>
  <si>
    <t>EASYFLY S.A</t>
  </si>
  <si>
    <t>AGA-RAC-COM</t>
  </si>
  <si>
    <t>TECNICOS</t>
  </si>
  <si>
    <t>INCONTROLABLES</t>
  </si>
  <si>
    <t>OPERACIONALES</t>
  </si>
  <si>
    <t>CANCELADOS</t>
  </si>
  <si>
    <t>DEMORADOS</t>
  </si>
  <si>
    <t>NO ESPECIFICOS</t>
  </si>
  <si>
    <t>AEROPORTUARIOS</t>
  </si>
  <si>
    <t>CUMPLIDOS</t>
  </si>
  <si>
    <t>ANALISIS DE CUMPLIMIENTO</t>
  </si>
  <si>
    <t>AEROPUERTOS INTERNACIONALES</t>
  </si>
  <si>
    <t xml:space="preserve">VUELOS </t>
  </si>
  <si>
    <t>CUMPLIMIENTO AEROPUERTO</t>
  </si>
  <si>
    <t>MES : SEPTIEMBRE 2013</t>
  </si>
  <si>
    <t>AEROPUERTOS NACIONALES</t>
  </si>
  <si>
    <t>EMPRESAS  INTERNACIONALES</t>
  </si>
  <si>
    <t>AEROLINEAS  INTERNACIONALES</t>
  </si>
  <si>
    <t>VUELOS</t>
  </si>
  <si>
    <t>CUMPLIMIENTO ITINERARIO</t>
  </si>
  <si>
    <t>CUMPLIMIENTO AEROLINEA</t>
  </si>
  <si>
    <t>TOTAL PROGRAMADOS</t>
  </si>
  <si>
    <t>TOTAL CUMPLIDOS</t>
  </si>
  <si>
    <t>TOTAL PROGAMADO</t>
  </si>
  <si>
    <t>TOTAL CUMPLIDO</t>
  </si>
  <si>
    <t>Fuente: Torre de Control/Itinerarios/Aerolineas</t>
  </si>
  <si>
    <t>EMPRESAS  NACIONALES</t>
  </si>
  <si>
    <t>TOTAL DE CUMPLIMIENTO DE AEROPUERTOS</t>
  </si>
  <si>
    <t>TOTAL DE CUMPLIMIENTO DE EMPRESAS</t>
  </si>
  <si>
    <t>AEROLINEAS  NACIONALES</t>
  </si>
  <si>
    <t xml:space="preserve">*En el mes de Septiembre se vio afectada la empresa Avianca con 168 vuelos cancelados por problemas internos operativos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</si>
</sst>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71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5" fillId="0" borderId="0" xfId="0" applyFont="1"/>
    <xf numFmtId="0" fontId="3" fillId="0" borderId="0" xfId="0" applyFont="1"/>
    <xf numFmtId="9" fontId="5" fillId="0" borderId="0" xfId="0" applyNumberFormat="1" applyFont="1" applyAlignment="1">
      <alignment horizontal="center"/>
    </xf>
    <xf numFmtId="0" fontId="6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NumberFormat="1" applyFont="1" applyFill="1" applyBorder="1"/>
    <xf numFmtId="0" fontId="5" fillId="4" borderId="4" xfId="0" applyFont="1" applyFill="1" applyBorder="1"/>
    <xf numFmtId="0" fontId="5" fillId="5" borderId="6" xfId="0" applyFont="1" applyFill="1" applyBorder="1" applyAlignment="1">
      <alignment horizontal="left"/>
    </xf>
    <xf numFmtId="0" fontId="5" fillId="4" borderId="9" xfId="0" applyFont="1" applyFill="1" applyBorder="1"/>
    <xf numFmtId="0" fontId="5" fillId="2" borderId="3" xfId="0" applyFont="1" applyFill="1" applyBorder="1" applyAlignment="1">
      <alignment horizontal="left"/>
    </xf>
    <xf numFmtId="0" fontId="5" fillId="2" borderId="3" xfId="0" applyNumberFormat="1" applyFont="1" applyFill="1" applyBorder="1"/>
    <xf numFmtId="0" fontId="5" fillId="4" borderId="2" xfId="0" applyFont="1" applyFill="1" applyBorder="1" applyAlignment="1">
      <alignment horizontal="left" indent="1"/>
    </xf>
    <xf numFmtId="0" fontId="5" fillId="4" borderId="2" xfId="0" applyNumberFormat="1" applyFont="1" applyFill="1" applyBorder="1"/>
    <xf numFmtId="0" fontId="3" fillId="0" borderId="2" xfId="0" applyFont="1" applyBorder="1" applyAlignment="1">
      <alignment horizontal="left" indent="2"/>
    </xf>
    <xf numFmtId="0" fontId="3" fillId="0" borderId="2" xfId="0" applyNumberFormat="1" applyFont="1" applyBorder="1"/>
    <xf numFmtId="0" fontId="3" fillId="0" borderId="2" xfId="0" applyFont="1" applyBorder="1" applyAlignment="1">
      <alignment horizontal="left" indent="3"/>
    </xf>
    <xf numFmtId="0" fontId="5" fillId="2" borderId="6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 indent="1"/>
    </xf>
    <xf numFmtId="0" fontId="5" fillId="0" borderId="5" xfId="0" applyFont="1" applyBorder="1" applyAlignment="1">
      <alignment horizontal="left" indent="1"/>
    </xf>
    <xf numFmtId="0" fontId="5" fillId="0" borderId="2" xfId="0" applyNumberFormat="1" applyFont="1" applyBorder="1"/>
    <xf numFmtId="0" fontId="3" fillId="0" borderId="5" xfId="0" applyFont="1" applyBorder="1" applyAlignment="1">
      <alignment horizontal="left" indent="2"/>
    </xf>
    <xf numFmtId="0" fontId="5" fillId="0" borderId="2" xfId="0" applyFont="1" applyBorder="1" applyAlignment="1">
      <alignment horizontal="left" indent="1"/>
    </xf>
    <xf numFmtId="0" fontId="5" fillId="0" borderId="2" xfId="0" applyFont="1" applyBorder="1" applyAlignment="1">
      <alignment horizontal="left" indent="2"/>
    </xf>
    <xf numFmtId="9" fontId="5" fillId="2" borderId="7" xfId="0" applyNumberFormat="1" applyFont="1" applyFill="1" applyBorder="1" applyAlignment="1">
      <alignment horizontal="center"/>
    </xf>
    <xf numFmtId="9" fontId="5" fillId="2" borderId="3" xfId="0" applyNumberFormat="1" applyFont="1" applyFill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9" fontId="5" fillId="4" borderId="2" xfId="0" applyNumberFormat="1" applyFont="1" applyFill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/>
    <xf numFmtId="0" fontId="7" fillId="0" borderId="0" xfId="0" applyFont="1" applyBorder="1" applyAlignment="1">
      <alignment horizontal="left"/>
    </xf>
    <xf numFmtId="9" fontId="5" fillId="0" borderId="1" xfId="0" applyNumberFormat="1" applyFont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9" fontId="5" fillId="4" borderId="10" xfId="0" applyNumberFormat="1" applyFont="1" applyFill="1" applyBorder="1" applyAlignment="1">
      <alignment horizontal="center" vertical="center" wrapText="1"/>
    </xf>
    <xf numFmtId="9" fontId="5" fillId="4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2" fontId="5" fillId="4" borderId="8" xfId="0" applyNumberFormat="1" applyFont="1" applyFill="1" applyBorder="1" applyAlignment="1">
      <alignment horizontal="center" vertical="center" wrapText="1"/>
    </xf>
    <xf numFmtId="12" fontId="5" fillId="4" borderId="9" xfId="0" applyNumberFormat="1" applyFont="1" applyFill="1" applyBorder="1" applyAlignment="1">
      <alignment horizontal="center" vertical="center" wrapText="1"/>
    </xf>
    <xf numFmtId="171" fontId="5" fillId="4" borderId="1" xfId="2" applyNumberFormat="1" applyFont="1" applyFill="1" applyBorder="1" applyAlignment="1">
      <alignment horizontal="center" vertical="center" wrapText="1"/>
    </xf>
    <xf numFmtId="171" fontId="5" fillId="4" borderId="4" xfId="2" applyNumberFormat="1" applyFont="1" applyFill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 vertical="center" wrapText="1"/>
    </xf>
    <xf numFmtId="9" fontId="5" fillId="4" borderId="4" xfId="0" applyNumberFormat="1" applyFont="1" applyFill="1" applyBorder="1" applyAlignment="1">
      <alignment horizontal="center" vertical="center" wrapText="1"/>
    </xf>
    <xf numFmtId="12" fontId="5" fillId="4" borderId="1" xfId="0" applyNumberFormat="1" applyFont="1" applyFill="1" applyBorder="1" applyAlignment="1">
      <alignment horizontal="center" vertical="center" wrapText="1"/>
    </xf>
    <xf numFmtId="12" fontId="5" fillId="4" borderId="2" xfId="0" applyNumberFormat="1" applyFont="1" applyFill="1" applyBorder="1" applyAlignment="1">
      <alignment horizontal="center" vertical="center" wrapText="1"/>
    </xf>
    <xf numFmtId="171" fontId="5" fillId="4" borderId="2" xfId="2" applyNumberFormat="1" applyFont="1" applyFill="1" applyBorder="1" applyAlignment="1">
      <alignment horizontal="center" vertical="center" wrapText="1"/>
    </xf>
    <xf numFmtId="9" fontId="5" fillId="4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 wrapText="1"/>
    </xf>
    <xf numFmtId="9" fontId="5" fillId="5" borderId="2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9" fontId="5" fillId="5" borderId="4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9" fontId="5" fillId="3" borderId="3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9" fontId="5" fillId="3" borderId="7" xfId="0" applyNumberFormat="1" applyFont="1" applyFill="1" applyBorder="1" applyAlignment="1">
      <alignment horizontal="center"/>
    </xf>
    <xf numFmtId="171" fontId="3" fillId="3" borderId="3" xfId="2" applyNumberFormat="1" applyFont="1" applyFill="1" applyBorder="1"/>
    <xf numFmtId="171" fontId="5" fillId="5" borderId="3" xfId="2" applyNumberFormat="1" applyFont="1" applyFill="1" applyBorder="1"/>
    <xf numFmtId="171" fontId="5" fillId="4" borderId="4" xfId="2" applyNumberFormat="1" applyFont="1" applyFill="1" applyBorder="1"/>
    <xf numFmtId="171" fontId="5" fillId="3" borderId="3" xfId="2" applyNumberFormat="1" applyFont="1" applyFill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workbookViewId="0">
      <selection activeCell="F23" sqref="F23"/>
    </sheetView>
  </sheetViews>
  <sheetFormatPr baseColWidth="10" defaultRowHeight="13.8" x14ac:dyDescent="0.25"/>
  <cols>
    <col min="1" max="1" width="11.5546875" style="4"/>
    <col min="2" max="2" width="38.5546875" style="2" bestFit="1" customWidth="1"/>
    <col min="3" max="3" width="18.21875" style="2" customWidth="1"/>
    <col min="4" max="4" width="24" style="3" customWidth="1"/>
    <col min="5" max="16384" width="11.5546875" style="4"/>
  </cols>
  <sheetData>
    <row r="1" spans="1:4" s="29" customFormat="1" ht="15.6" x14ac:dyDescent="0.3">
      <c r="A1" s="30" t="s">
        <v>79</v>
      </c>
      <c r="B1" s="1"/>
      <c r="C1" s="2"/>
      <c r="D1" s="3"/>
    </row>
    <row r="2" spans="1:4" s="29" customFormat="1" ht="15.6" x14ac:dyDescent="0.3">
      <c r="A2" s="30" t="s">
        <v>80</v>
      </c>
      <c r="B2" s="1"/>
      <c r="C2" s="2"/>
      <c r="D2" s="3"/>
    </row>
    <row r="3" spans="1:4" s="29" customFormat="1" ht="15.6" x14ac:dyDescent="0.3">
      <c r="A3" s="30" t="s">
        <v>83</v>
      </c>
      <c r="B3" s="1"/>
      <c r="C3" s="2"/>
      <c r="D3" s="3"/>
    </row>
    <row r="5" spans="1:4" ht="14.4" thickBot="1" x14ac:dyDescent="0.3"/>
    <row r="6" spans="1:4" ht="14.4" customHeight="1" x14ac:dyDescent="0.25">
      <c r="B6" s="37" t="s">
        <v>80</v>
      </c>
      <c r="C6" s="39" t="s">
        <v>81</v>
      </c>
      <c r="D6" s="34" t="s">
        <v>82</v>
      </c>
    </row>
    <row r="7" spans="1:4" ht="14.4" thickBot="1" x14ac:dyDescent="0.3">
      <c r="B7" s="38"/>
      <c r="C7" s="40"/>
      <c r="D7" s="35"/>
    </row>
    <row r="8" spans="1:4" ht="14.4" thickBot="1" x14ac:dyDescent="0.3">
      <c r="B8" s="17" t="s">
        <v>8</v>
      </c>
      <c r="C8" s="11">
        <v>8</v>
      </c>
      <c r="D8" s="24">
        <f>(C9+C11)/C8</f>
        <v>1</v>
      </c>
    </row>
    <row r="9" spans="1:4" ht="14.4" customHeight="1" x14ac:dyDescent="0.25">
      <c r="B9" s="18" t="s">
        <v>78</v>
      </c>
      <c r="C9" s="13">
        <v>3</v>
      </c>
      <c r="D9" s="31"/>
    </row>
    <row r="10" spans="1:4" x14ac:dyDescent="0.25">
      <c r="B10" s="19" t="s">
        <v>75</v>
      </c>
      <c r="C10" s="20">
        <v>5</v>
      </c>
      <c r="D10" s="32"/>
    </row>
    <row r="11" spans="1:4" ht="14.4" thickBot="1" x14ac:dyDescent="0.3">
      <c r="B11" s="21" t="s">
        <v>76</v>
      </c>
      <c r="C11" s="15">
        <v>5</v>
      </c>
      <c r="D11" s="33"/>
    </row>
    <row r="12" spans="1:4" ht="14.4" thickBot="1" x14ac:dyDescent="0.3">
      <c r="B12" s="17" t="s">
        <v>60</v>
      </c>
      <c r="C12" s="11">
        <v>85</v>
      </c>
      <c r="D12" s="24">
        <f>(C13+C16+C17+C18+C19)/C12</f>
        <v>0.97647058823529409</v>
      </c>
    </row>
    <row r="13" spans="1:4" x14ac:dyDescent="0.25">
      <c r="B13" s="18" t="s">
        <v>78</v>
      </c>
      <c r="C13" s="13">
        <v>67</v>
      </c>
      <c r="D13" s="31"/>
    </row>
    <row r="14" spans="1:4" x14ac:dyDescent="0.25">
      <c r="B14" s="19" t="s">
        <v>75</v>
      </c>
      <c r="C14" s="20">
        <v>18</v>
      </c>
      <c r="D14" s="32"/>
    </row>
    <row r="15" spans="1:4" x14ac:dyDescent="0.25">
      <c r="B15" s="21" t="s">
        <v>70</v>
      </c>
      <c r="C15" s="15">
        <v>2</v>
      </c>
      <c r="D15" s="32"/>
    </row>
    <row r="16" spans="1:4" x14ac:dyDescent="0.25">
      <c r="B16" s="21" t="s">
        <v>72</v>
      </c>
      <c r="C16" s="15">
        <v>2</v>
      </c>
      <c r="D16" s="32"/>
    </row>
    <row r="17" spans="2:4" x14ac:dyDescent="0.25">
      <c r="B17" s="21" t="s">
        <v>76</v>
      </c>
      <c r="C17" s="15">
        <v>6</v>
      </c>
      <c r="D17" s="32"/>
    </row>
    <row r="18" spans="2:4" x14ac:dyDescent="0.25">
      <c r="B18" s="21" t="s">
        <v>73</v>
      </c>
      <c r="C18" s="15">
        <v>6</v>
      </c>
      <c r="D18" s="32"/>
    </row>
    <row r="19" spans="2:4" ht="14.4" thickBot="1" x14ac:dyDescent="0.3">
      <c r="B19" s="21" t="s">
        <v>71</v>
      </c>
      <c r="C19" s="15">
        <v>2</v>
      </c>
      <c r="D19" s="33"/>
    </row>
    <row r="20" spans="2:4" ht="14.4" thickBot="1" x14ac:dyDescent="0.3">
      <c r="B20" s="17" t="s">
        <v>0</v>
      </c>
      <c r="C20" s="11">
        <v>2504</v>
      </c>
      <c r="D20" s="24">
        <f>(C21+C23+C24+C25+C26+C30+C31+C32+C33-C28)/C20</f>
        <v>0.88857827476038342</v>
      </c>
    </row>
    <row r="21" spans="2:4" x14ac:dyDescent="0.25">
      <c r="B21" s="18" t="s">
        <v>78</v>
      </c>
      <c r="C21" s="13">
        <v>1627</v>
      </c>
      <c r="D21" s="31"/>
    </row>
    <row r="22" spans="2:4" x14ac:dyDescent="0.25">
      <c r="B22" s="19" t="s">
        <v>74</v>
      </c>
      <c r="C22" s="20">
        <v>29</v>
      </c>
      <c r="D22" s="32"/>
    </row>
    <row r="23" spans="2:4" x14ac:dyDescent="0.25">
      <c r="B23" s="21" t="s">
        <v>72</v>
      </c>
      <c r="C23" s="15">
        <v>1</v>
      </c>
      <c r="D23" s="32"/>
    </row>
    <row r="24" spans="2:4" x14ac:dyDescent="0.25">
      <c r="B24" s="21" t="s">
        <v>76</v>
      </c>
      <c r="C24" s="15">
        <v>21</v>
      </c>
      <c r="D24" s="32"/>
    </row>
    <row r="25" spans="2:4" x14ac:dyDescent="0.25">
      <c r="B25" s="21" t="s">
        <v>73</v>
      </c>
      <c r="C25" s="15">
        <v>4</v>
      </c>
      <c r="D25" s="32"/>
    </row>
    <row r="26" spans="2:4" x14ac:dyDescent="0.25">
      <c r="B26" s="21" t="s">
        <v>71</v>
      </c>
      <c r="C26" s="15">
        <v>3</v>
      </c>
      <c r="D26" s="32"/>
    </row>
    <row r="27" spans="2:4" x14ac:dyDescent="0.25">
      <c r="B27" s="19" t="s">
        <v>75</v>
      </c>
      <c r="C27" s="20">
        <v>848</v>
      </c>
      <c r="D27" s="32"/>
    </row>
    <row r="28" spans="2:4" x14ac:dyDescent="0.25">
      <c r="B28" s="21" t="s">
        <v>77</v>
      </c>
      <c r="C28" s="15">
        <v>94</v>
      </c>
      <c r="D28" s="32"/>
    </row>
    <row r="29" spans="2:4" x14ac:dyDescent="0.25">
      <c r="B29" s="21" t="s">
        <v>70</v>
      </c>
      <c r="C29" s="15">
        <v>91</v>
      </c>
      <c r="D29" s="32"/>
    </row>
    <row r="30" spans="2:4" x14ac:dyDescent="0.25">
      <c r="B30" s="21" t="s">
        <v>72</v>
      </c>
      <c r="C30" s="15">
        <v>135</v>
      </c>
      <c r="D30" s="32"/>
    </row>
    <row r="31" spans="2:4" x14ac:dyDescent="0.25">
      <c r="B31" s="21" t="s">
        <v>76</v>
      </c>
      <c r="C31" s="15">
        <v>260</v>
      </c>
      <c r="D31" s="32"/>
    </row>
    <row r="32" spans="2:4" x14ac:dyDescent="0.25">
      <c r="B32" s="21" t="s">
        <v>73</v>
      </c>
      <c r="C32" s="15">
        <v>194</v>
      </c>
      <c r="D32" s="32"/>
    </row>
    <row r="33" spans="2:4" ht="14.4" thickBot="1" x14ac:dyDescent="0.3">
      <c r="B33" s="21" t="s">
        <v>71</v>
      </c>
      <c r="C33" s="15">
        <v>74</v>
      </c>
      <c r="D33" s="33"/>
    </row>
    <row r="34" spans="2:4" ht="14.4" thickBot="1" x14ac:dyDescent="0.3">
      <c r="B34" s="17" t="s">
        <v>10</v>
      </c>
      <c r="C34" s="11">
        <v>17</v>
      </c>
      <c r="D34" s="24">
        <f>(C35+C38-C37)/C34</f>
        <v>0.88235294117647056</v>
      </c>
    </row>
    <row r="35" spans="2:4" x14ac:dyDescent="0.25">
      <c r="B35" s="18" t="s">
        <v>78</v>
      </c>
      <c r="C35" s="13">
        <v>15</v>
      </c>
      <c r="D35" s="31"/>
    </row>
    <row r="36" spans="2:4" x14ac:dyDescent="0.25">
      <c r="B36" s="19" t="s">
        <v>75</v>
      </c>
      <c r="C36" s="20">
        <v>2</v>
      </c>
      <c r="D36" s="32"/>
    </row>
    <row r="37" spans="2:4" x14ac:dyDescent="0.25">
      <c r="B37" s="21" t="s">
        <v>77</v>
      </c>
      <c r="C37" s="15">
        <v>1</v>
      </c>
      <c r="D37" s="32"/>
    </row>
    <row r="38" spans="2:4" ht="14.4" thickBot="1" x14ac:dyDescent="0.3">
      <c r="B38" s="21" t="s">
        <v>72</v>
      </c>
      <c r="C38" s="15">
        <v>1</v>
      </c>
      <c r="D38" s="33"/>
    </row>
    <row r="39" spans="2:4" ht="14.4" thickBot="1" x14ac:dyDescent="0.3">
      <c r="B39" s="17" t="s">
        <v>2</v>
      </c>
      <c r="C39" s="11">
        <v>284</v>
      </c>
      <c r="D39" s="24">
        <f>(C40+C42+C43+C46+C47+C48+C49)/C39</f>
        <v>0.971830985915493</v>
      </c>
    </row>
    <row r="40" spans="2:4" x14ac:dyDescent="0.25">
      <c r="B40" s="18" t="s">
        <v>78</v>
      </c>
      <c r="C40" s="13">
        <v>152</v>
      </c>
      <c r="D40" s="31"/>
    </row>
    <row r="41" spans="2:4" x14ac:dyDescent="0.25">
      <c r="B41" s="19" t="s">
        <v>74</v>
      </c>
      <c r="C41" s="20">
        <v>12</v>
      </c>
      <c r="D41" s="32"/>
    </row>
    <row r="42" spans="2:4" x14ac:dyDescent="0.25">
      <c r="B42" s="21" t="s">
        <v>72</v>
      </c>
      <c r="C42" s="15">
        <v>1</v>
      </c>
      <c r="D42" s="32"/>
    </row>
    <row r="43" spans="2:4" x14ac:dyDescent="0.25">
      <c r="B43" s="21" t="s">
        <v>76</v>
      </c>
      <c r="C43" s="15">
        <v>11</v>
      </c>
      <c r="D43" s="32"/>
    </row>
    <row r="44" spans="2:4" x14ac:dyDescent="0.25">
      <c r="B44" s="19" t="s">
        <v>75</v>
      </c>
      <c r="C44" s="20">
        <v>120</v>
      </c>
      <c r="D44" s="32"/>
    </row>
    <row r="45" spans="2:4" x14ac:dyDescent="0.25">
      <c r="B45" s="21" t="s">
        <v>70</v>
      </c>
      <c r="C45" s="15">
        <v>8</v>
      </c>
      <c r="D45" s="32"/>
    </row>
    <row r="46" spans="2:4" x14ac:dyDescent="0.25">
      <c r="B46" s="21" t="s">
        <v>72</v>
      </c>
      <c r="C46" s="15">
        <v>6</v>
      </c>
      <c r="D46" s="32"/>
    </row>
    <row r="47" spans="2:4" x14ac:dyDescent="0.25">
      <c r="B47" s="21" t="s">
        <v>76</v>
      </c>
      <c r="C47" s="15">
        <v>84</v>
      </c>
      <c r="D47" s="32"/>
    </row>
    <row r="48" spans="2:4" x14ac:dyDescent="0.25">
      <c r="B48" s="21" t="s">
        <v>73</v>
      </c>
      <c r="C48" s="15">
        <v>16</v>
      </c>
      <c r="D48" s="32"/>
    </row>
    <row r="49" spans="2:4" ht="14.4" thickBot="1" x14ac:dyDescent="0.3">
      <c r="B49" s="21" t="s">
        <v>71</v>
      </c>
      <c r="C49" s="15">
        <v>6</v>
      </c>
      <c r="D49" s="33"/>
    </row>
    <row r="50" spans="2:4" ht="14.4" thickBot="1" x14ac:dyDescent="0.3">
      <c r="B50" s="17" t="s">
        <v>56</v>
      </c>
      <c r="C50" s="11">
        <v>130</v>
      </c>
      <c r="D50" s="24">
        <f>(C51+C53+C55+C56+C57+C58)/C50</f>
        <v>1</v>
      </c>
    </row>
    <row r="51" spans="2:4" x14ac:dyDescent="0.25">
      <c r="B51" s="18" t="s">
        <v>78</v>
      </c>
      <c r="C51" s="13">
        <v>99</v>
      </c>
      <c r="D51" s="31"/>
    </row>
    <row r="52" spans="2:4" x14ac:dyDescent="0.25">
      <c r="B52" s="19" t="s">
        <v>74</v>
      </c>
      <c r="C52" s="20">
        <v>6</v>
      </c>
      <c r="D52" s="32"/>
    </row>
    <row r="53" spans="2:4" x14ac:dyDescent="0.25">
      <c r="B53" s="21" t="s">
        <v>76</v>
      </c>
      <c r="C53" s="15">
        <v>6</v>
      </c>
      <c r="D53" s="32"/>
    </row>
    <row r="54" spans="2:4" x14ac:dyDescent="0.25">
      <c r="B54" s="19" t="s">
        <v>75</v>
      </c>
      <c r="C54" s="20">
        <v>25</v>
      </c>
      <c r="D54" s="32"/>
    </row>
    <row r="55" spans="2:4" x14ac:dyDescent="0.25">
      <c r="B55" s="21" t="s">
        <v>72</v>
      </c>
      <c r="C55" s="15">
        <v>1</v>
      </c>
      <c r="D55" s="32"/>
    </row>
    <row r="56" spans="2:4" x14ac:dyDescent="0.25">
      <c r="B56" s="21" t="s">
        <v>76</v>
      </c>
      <c r="C56" s="15">
        <v>15</v>
      </c>
      <c r="D56" s="32"/>
    </row>
    <row r="57" spans="2:4" x14ac:dyDescent="0.25">
      <c r="B57" s="21" t="s">
        <v>73</v>
      </c>
      <c r="C57" s="15">
        <v>6</v>
      </c>
      <c r="D57" s="32"/>
    </row>
    <row r="58" spans="2:4" ht="14.4" thickBot="1" x14ac:dyDescent="0.3">
      <c r="B58" s="21" t="s">
        <v>71</v>
      </c>
      <c r="C58" s="15">
        <v>3</v>
      </c>
      <c r="D58" s="33"/>
    </row>
    <row r="59" spans="2:4" ht="14.4" thickBot="1" x14ac:dyDescent="0.3">
      <c r="B59" s="17" t="s">
        <v>7</v>
      </c>
      <c r="C59" s="11">
        <v>16</v>
      </c>
      <c r="D59" s="24">
        <f>(C60+C62+C63)/C59</f>
        <v>1</v>
      </c>
    </row>
    <row r="60" spans="2:4" x14ac:dyDescent="0.25">
      <c r="B60" s="18" t="s">
        <v>78</v>
      </c>
      <c r="C60" s="13">
        <v>13</v>
      </c>
      <c r="D60" s="31"/>
    </row>
    <row r="61" spans="2:4" x14ac:dyDescent="0.25">
      <c r="B61" s="19" t="s">
        <v>75</v>
      </c>
      <c r="C61" s="20">
        <v>3</v>
      </c>
      <c r="D61" s="32"/>
    </row>
    <row r="62" spans="2:4" x14ac:dyDescent="0.25">
      <c r="B62" s="21" t="s">
        <v>72</v>
      </c>
      <c r="C62" s="15">
        <v>1</v>
      </c>
      <c r="D62" s="32"/>
    </row>
    <row r="63" spans="2:4" ht="14.4" thickBot="1" x14ac:dyDescent="0.3">
      <c r="B63" s="21" t="s">
        <v>76</v>
      </c>
      <c r="C63" s="15">
        <v>2</v>
      </c>
      <c r="D63" s="33"/>
    </row>
    <row r="64" spans="2:4" ht="14.4" thickBot="1" x14ac:dyDescent="0.3">
      <c r="B64" s="17" t="s">
        <v>4</v>
      </c>
      <c r="C64" s="11">
        <v>30</v>
      </c>
      <c r="D64" s="24">
        <f>(C65+C67+C68)/C64</f>
        <v>1</v>
      </c>
    </row>
    <row r="65" spans="2:4" x14ac:dyDescent="0.25">
      <c r="B65" s="18" t="s">
        <v>78</v>
      </c>
      <c r="C65" s="13">
        <v>28</v>
      </c>
      <c r="D65" s="31"/>
    </row>
    <row r="66" spans="2:4" x14ac:dyDescent="0.25">
      <c r="B66" s="19" t="s">
        <v>75</v>
      </c>
      <c r="C66" s="20">
        <v>2</v>
      </c>
      <c r="D66" s="32"/>
    </row>
    <row r="67" spans="2:4" x14ac:dyDescent="0.25">
      <c r="B67" s="21" t="s">
        <v>76</v>
      </c>
      <c r="C67" s="15">
        <v>1</v>
      </c>
      <c r="D67" s="32"/>
    </row>
    <row r="68" spans="2:4" ht="14.4" thickBot="1" x14ac:dyDescent="0.3">
      <c r="B68" s="21" t="s">
        <v>73</v>
      </c>
      <c r="C68" s="15">
        <v>1</v>
      </c>
      <c r="D68" s="33"/>
    </row>
    <row r="69" spans="2:4" ht="14.4" thickBot="1" x14ac:dyDescent="0.3">
      <c r="B69" s="17" t="s">
        <v>65</v>
      </c>
      <c r="C69" s="11">
        <v>8</v>
      </c>
      <c r="D69" s="24">
        <f>(C70+C72)/C69</f>
        <v>1</v>
      </c>
    </row>
    <row r="70" spans="2:4" x14ac:dyDescent="0.25">
      <c r="B70" s="18" t="s">
        <v>78</v>
      </c>
      <c r="C70" s="13">
        <v>6</v>
      </c>
      <c r="D70" s="31"/>
    </row>
    <row r="71" spans="2:4" x14ac:dyDescent="0.25">
      <c r="B71" s="19" t="s">
        <v>75</v>
      </c>
      <c r="C71" s="20">
        <v>2</v>
      </c>
      <c r="D71" s="32"/>
    </row>
    <row r="72" spans="2:4" ht="14.4" thickBot="1" x14ac:dyDescent="0.3">
      <c r="B72" s="21" t="s">
        <v>76</v>
      </c>
      <c r="C72" s="15">
        <v>2</v>
      </c>
      <c r="D72" s="33"/>
    </row>
    <row r="73" spans="2:4" ht="14.4" thickBot="1" x14ac:dyDescent="0.3">
      <c r="B73" s="17" t="s">
        <v>5</v>
      </c>
      <c r="C73" s="11">
        <v>436</v>
      </c>
      <c r="D73" s="24">
        <f>(C74+C76+C77+C78+C81+C82+C83+C84)/C73</f>
        <v>0.97935779816513757</v>
      </c>
    </row>
    <row r="74" spans="2:4" x14ac:dyDescent="0.25">
      <c r="B74" s="18" t="s">
        <v>78</v>
      </c>
      <c r="C74" s="13">
        <v>317</v>
      </c>
      <c r="D74" s="31"/>
    </row>
    <row r="75" spans="2:4" x14ac:dyDescent="0.25">
      <c r="B75" s="19" t="s">
        <v>74</v>
      </c>
      <c r="C75" s="20">
        <v>9</v>
      </c>
      <c r="D75" s="32"/>
    </row>
    <row r="76" spans="2:4" x14ac:dyDescent="0.25">
      <c r="B76" s="21" t="s">
        <v>76</v>
      </c>
      <c r="C76" s="15">
        <v>6</v>
      </c>
      <c r="D76" s="32"/>
    </row>
    <row r="77" spans="2:4" x14ac:dyDescent="0.25">
      <c r="B77" s="21" t="s">
        <v>73</v>
      </c>
      <c r="C77" s="15">
        <v>2</v>
      </c>
      <c r="D77" s="32"/>
    </row>
    <row r="78" spans="2:4" x14ac:dyDescent="0.25">
      <c r="B78" s="21" t="s">
        <v>71</v>
      </c>
      <c r="C78" s="15">
        <v>1</v>
      </c>
      <c r="D78" s="32"/>
    </row>
    <row r="79" spans="2:4" x14ac:dyDescent="0.25">
      <c r="B79" s="19" t="s">
        <v>75</v>
      </c>
      <c r="C79" s="20">
        <v>110</v>
      </c>
      <c r="D79" s="32"/>
    </row>
    <row r="80" spans="2:4" x14ac:dyDescent="0.25">
      <c r="B80" s="21" t="s">
        <v>70</v>
      </c>
      <c r="C80" s="15">
        <v>9</v>
      </c>
      <c r="D80" s="32"/>
    </row>
    <row r="81" spans="2:5" x14ac:dyDescent="0.25">
      <c r="B81" s="21" t="s">
        <v>72</v>
      </c>
      <c r="C81" s="15">
        <v>10</v>
      </c>
      <c r="D81" s="32"/>
    </row>
    <row r="82" spans="2:5" x14ac:dyDescent="0.25">
      <c r="B82" s="21" t="s">
        <v>76</v>
      </c>
      <c r="C82" s="15">
        <v>64</v>
      </c>
      <c r="D82" s="32"/>
    </row>
    <row r="83" spans="2:5" x14ac:dyDescent="0.25">
      <c r="B83" s="21" t="s">
        <v>73</v>
      </c>
      <c r="C83" s="15">
        <v>23</v>
      </c>
      <c r="D83" s="32"/>
    </row>
    <row r="84" spans="2:5" ht="14.4" thickBot="1" x14ac:dyDescent="0.3">
      <c r="B84" s="21" t="s">
        <v>71</v>
      </c>
      <c r="C84" s="15">
        <v>4</v>
      </c>
      <c r="D84" s="33"/>
    </row>
    <row r="85" spans="2:5" ht="14.4" thickBot="1" x14ac:dyDescent="0.3">
      <c r="B85" s="17" t="s">
        <v>66</v>
      </c>
      <c r="C85" s="11">
        <v>17</v>
      </c>
      <c r="D85" s="24">
        <f>(C86+C88+C89)/C85</f>
        <v>1</v>
      </c>
    </row>
    <row r="86" spans="2:5" x14ac:dyDescent="0.25">
      <c r="B86" s="18" t="s">
        <v>78</v>
      </c>
      <c r="C86" s="13">
        <v>9</v>
      </c>
      <c r="D86" s="31"/>
    </row>
    <row r="87" spans="2:5" x14ac:dyDescent="0.25">
      <c r="B87" s="19" t="s">
        <v>75</v>
      </c>
      <c r="C87" s="20">
        <v>8</v>
      </c>
      <c r="D87" s="32"/>
    </row>
    <row r="88" spans="2:5" x14ac:dyDescent="0.25">
      <c r="B88" s="21" t="s">
        <v>76</v>
      </c>
      <c r="C88" s="15">
        <v>7</v>
      </c>
      <c r="D88" s="32"/>
    </row>
    <row r="89" spans="2:5" ht="14.4" thickBot="1" x14ac:dyDescent="0.3">
      <c r="B89" s="21" t="s">
        <v>73</v>
      </c>
      <c r="C89" s="15">
        <v>1</v>
      </c>
      <c r="D89" s="33"/>
    </row>
    <row r="90" spans="2:5" ht="14.4" thickBot="1" x14ac:dyDescent="0.3">
      <c r="B90" s="8" t="s">
        <v>90</v>
      </c>
      <c r="C90" s="6">
        <f>C8+C12+C20+C34+C39+C50+C59+C64+C69+C73+C85</f>
        <v>3535</v>
      </c>
      <c r="D90" s="34">
        <f>(C91+C11+C16+C17+C18+C19+C23+C24+C25+C26+C30+C31+C32+C33-C28-C37+C38+C42+C43+C46+C47+C48+C49+C53+C55+C56+C57+C58+C62+C63+C67+C68+C72+C76+C77+C78+C81+C82+C83+C84+C88+C89)/C90</f>
        <v>0.91513437057991509</v>
      </c>
    </row>
    <row r="91" spans="2:5" ht="14.4" thickBot="1" x14ac:dyDescent="0.3">
      <c r="B91" s="9" t="s">
        <v>91</v>
      </c>
      <c r="C91" s="7">
        <f>C9+C13+C21+C35+C40+C51+C60+C65+C70+C74+C86</f>
        <v>2336</v>
      </c>
      <c r="D91" s="35"/>
    </row>
    <row r="92" spans="2:5" x14ac:dyDescent="0.25">
      <c r="B92" s="36" t="s">
        <v>94</v>
      </c>
      <c r="C92" s="36"/>
      <c r="D92" s="36"/>
      <c r="E92" s="36"/>
    </row>
  </sheetData>
  <mergeCells count="16">
    <mergeCell ref="B6:B7"/>
    <mergeCell ref="C6:C7"/>
    <mergeCell ref="D6:D7"/>
    <mergeCell ref="D21:D33"/>
    <mergeCell ref="D13:D19"/>
    <mergeCell ref="D9:D11"/>
    <mergeCell ref="B92:E92"/>
    <mergeCell ref="D70:D72"/>
    <mergeCell ref="D65:D68"/>
    <mergeCell ref="D60:D63"/>
    <mergeCell ref="D51:D58"/>
    <mergeCell ref="D40:D49"/>
    <mergeCell ref="D35:D38"/>
    <mergeCell ref="D90:D91"/>
    <mergeCell ref="D86:D89"/>
    <mergeCell ref="D74:D8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4"/>
  <sheetViews>
    <sheetView workbookViewId="0">
      <selection activeCell="F12" sqref="F12"/>
    </sheetView>
  </sheetViews>
  <sheetFormatPr baseColWidth="10" defaultRowHeight="13.8" x14ac:dyDescent="0.25"/>
  <cols>
    <col min="1" max="1" width="11.5546875" style="4"/>
    <col min="2" max="2" width="38.5546875" style="2" bestFit="1" customWidth="1"/>
    <col min="3" max="3" width="19.21875" style="2" bestFit="1" customWidth="1"/>
    <col min="4" max="4" width="24" style="3" customWidth="1"/>
    <col min="5" max="16384" width="11.5546875" style="4"/>
  </cols>
  <sheetData>
    <row r="1" spans="1:4" s="29" customFormat="1" ht="15.6" x14ac:dyDescent="0.3">
      <c r="A1" s="30" t="s">
        <v>79</v>
      </c>
      <c r="B1" s="1"/>
      <c r="C1" s="2"/>
      <c r="D1" s="3"/>
    </row>
    <row r="2" spans="1:4" s="29" customFormat="1" ht="15.6" x14ac:dyDescent="0.3">
      <c r="A2" s="30" t="s">
        <v>84</v>
      </c>
      <c r="B2" s="1"/>
      <c r="C2" s="2"/>
      <c r="D2" s="3"/>
    </row>
    <row r="3" spans="1:4" s="29" customFormat="1" ht="15.6" x14ac:dyDescent="0.3">
      <c r="A3" s="30" t="s">
        <v>83</v>
      </c>
      <c r="B3" s="1"/>
      <c r="C3" s="2"/>
      <c r="D3" s="3"/>
    </row>
    <row r="4" spans="1:4" s="29" customFormat="1" ht="15.6" x14ac:dyDescent="0.3">
      <c r="A4" s="30"/>
      <c r="B4" s="1"/>
      <c r="C4" s="2"/>
      <c r="D4" s="3"/>
    </row>
    <row r="5" spans="1:4" ht="14.4" thickBot="1" x14ac:dyDescent="0.3"/>
    <row r="6" spans="1:4" x14ac:dyDescent="0.25">
      <c r="B6" s="43" t="s">
        <v>84</v>
      </c>
      <c r="C6" s="39" t="s">
        <v>81</v>
      </c>
      <c r="D6" s="41" t="s">
        <v>82</v>
      </c>
    </row>
    <row r="7" spans="1:4" ht="14.4" thickBot="1" x14ac:dyDescent="0.3">
      <c r="B7" s="44"/>
      <c r="C7" s="45"/>
      <c r="D7" s="46"/>
    </row>
    <row r="8" spans="1:4" ht="14.4" thickBot="1" x14ac:dyDescent="0.3">
      <c r="B8" s="10" t="s">
        <v>16</v>
      </c>
      <c r="C8" s="11">
        <v>280</v>
      </c>
      <c r="D8" s="25">
        <f>(C9+C11+C12+C16+C17+C18+C19-C14)/C8</f>
        <v>0.9642857142857143</v>
      </c>
    </row>
    <row r="9" spans="1:4" x14ac:dyDescent="0.25">
      <c r="B9" s="12" t="s">
        <v>78</v>
      </c>
      <c r="C9" s="13">
        <v>113</v>
      </c>
      <c r="D9" s="26"/>
    </row>
    <row r="10" spans="1:4" x14ac:dyDescent="0.25">
      <c r="B10" s="22" t="s">
        <v>74</v>
      </c>
      <c r="C10" s="20">
        <v>13</v>
      </c>
      <c r="D10" s="26"/>
    </row>
    <row r="11" spans="1:4" x14ac:dyDescent="0.25">
      <c r="B11" s="14" t="s">
        <v>72</v>
      </c>
      <c r="C11" s="15">
        <v>10</v>
      </c>
      <c r="D11" s="26"/>
    </row>
    <row r="12" spans="1:4" x14ac:dyDescent="0.25">
      <c r="B12" s="14" t="s">
        <v>71</v>
      </c>
      <c r="C12" s="15">
        <v>3</v>
      </c>
      <c r="D12" s="26"/>
    </row>
    <row r="13" spans="1:4" x14ac:dyDescent="0.25">
      <c r="B13" s="22" t="s">
        <v>75</v>
      </c>
      <c r="C13" s="20">
        <v>154</v>
      </c>
      <c r="D13" s="26"/>
    </row>
    <row r="14" spans="1:4" x14ac:dyDescent="0.25">
      <c r="B14" s="14" t="s">
        <v>77</v>
      </c>
      <c r="C14" s="15">
        <v>1</v>
      </c>
      <c r="D14" s="26"/>
    </row>
    <row r="15" spans="1:4" x14ac:dyDescent="0.25">
      <c r="B15" s="14" t="s">
        <v>70</v>
      </c>
      <c r="C15" s="15">
        <v>8</v>
      </c>
      <c r="D15" s="26"/>
    </row>
    <row r="16" spans="1:4" x14ac:dyDescent="0.25">
      <c r="B16" s="14" t="s">
        <v>72</v>
      </c>
      <c r="C16" s="15">
        <v>66</v>
      </c>
      <c r="D16" s="26"/>
    </row>
    <row r="17" spans="2:4" x14ac:dyDescent="0.25">
      <c r="B17" s="14" t="s">
        <v>76</v>
      </c>
      <c r="C17" s="15">
        <v>43</v>
      </c>
      <c r="D17" s="26"/>
    </row>
    <row r="18" spans="2:4" x14ac:dyDescent="0.25">
      <c r="B18" s="14" t="s">
        <v>73</v>
      </c>
      <c r="C18" s="15">
        <v>10</v>
      </c>
      <c r="D18" s="26"/>
    </row>
    <row r="19" spans="2:4" ht="14.4" thickBot="1" x14ac:dyDescent="0.3">
      <c r="B19" s="14" t="s">
        <v>71</v>
      </c>
      <c r="C19" s="15">
        <v>26</v>
      </c>
      <c r="D19" s="26"/>
    </row>
    <row r="20" spans="2:4" ht="14.4" thickBot="1" x14ac:dyDescent="0.3">
      <c r="B20" s="10" t="s">
        <v>37</v>
      </c>
      <c r="C20" s="11">
        <v>116</v>
      </c>
      <c r="D20" s="25">
        <f>(C21+C23+C24+C28+C29+C30+C31-C26)/C20</f>
        <v>0.87068965517241381</v>
      </c>
    </row>
    <row r="21" spans="2:4" x14ac:dyDescent="0.25">
      <c r="B21" s="12" t="s">
        <v>78</v>
      </c>
      <c r="C21" s="13">
        <v>35</v>
      </c>
      <c r="D21" s="26"/>
    </row>
    <row r="22" spans="2:4" x14ac:dyDescent="0.25">
      <c r="B22" s="22" t="s">
        <v>74</v>
      </c>
      <c r="C22" s="20">
        <v>6</v>
      </c>
      <c r="D22" s="26"/>
    </row>
    <row r="23" spans="2:4" x14ac:dyDescent="0.25">
      <c r="B23" s="14" t="s">
        <v>72</v>
      </c>
      <c r="C23" s="15">
        <v>3</v>
      </c>
      <c r="D23" s="26"/>
    </row>
    <row r="24" spans="2:4" x14ac:dyDescent="0.25">
      <c r="B24" s="14" t="s">
        <v>71</v>
      </c>
      <c r="C24" s="15">
        <v>3</v>
      </c>
      <c r="D24" s="26"/>
    </row>
    <row r="25" spans="2:4" x14ac:dyDescent="0.25">
      <c r="B25" s="22" t="s">
        <v>75</v>
      </c>
      <c r="C25" s="20">
        <v>75</v>
      </c>
      <c r="D25" s="26"/>
    </row>
    <row r="26" spans="2:4" x14ac:dyDescent="0.25">
      <c r="B26" s="14" t="s">
        <v>77</v>
      </c>
      <c r="C26" s="15">
        <v>1</v>
      </c>
      <c r="D26" s="26"/>
    </row>
    <row r="27" spans="2:4" x14ac:dyDescent="0.25">
      <c r="B27" s="14" t="s">
        <v>70</v>
      </c>
      <c r="C27" s="15">
        <v>13</v>
      </c>
      <c r="D27" s="26"/>
    </row>
    <row r="28" spans="2:4" x14ac:dyDescent="0.25">
      <c r="B28" s="14" t="s">
        <v>72</v>
      </c>
      <c r="C28" s="15">
        <v>20</v>
      </c>
      <c r="D28" s="26"/>
    </row>
    <row r="29" spans="2:4" x14ac:dyDescent="0.25">
      <c r="B29" s="14" t="s">
        <v>76</v>
      </c>
      <c r="C29" s="15">
        <v>24</v>
      </c>
      <c r="D29" s="26"/>
    </row>
    <row r="30" spans="2:4" x14ac:dyDescent="0.25">
      <c r="B30" s="14" t="s">
        <v>73</v>
      </c>
      <c r="C30" s="15">
        <v>7</v>
      </c>
      <c r="D30" s="26"/>
    </row>
    <row r="31" spans="2:4" ht="14.4" thickBot="1" x14ac:dyDescent="0.3">
      <c r="B31" s="14" t="s">
        <v>71</v>
      </c>
      <c r="C31" s="15">
        <v>10</v>
      </c>
      <c r="D31" s="26"/>
    </row>
    <row r="32" spans="2:4" ht="14.4" thickBot="1" x14ac:dyDescent="0.3">
      <c r="B32" s="10" t="s">
        <v>8</v>
      </c>
      <c r="C32" s="11">
        <v>213</v>
      </c>
      <c r="D32" s="25">
        <f>(C33+C36+C37+C38+C42+C43+C44+C45-C40)/C32</f>
        <v>0.92018779342723001</v>
      </c>
    </row>
    <row r="33" spans="2:4" x14ac:dyDescent="0.25">
      <c r="B33" s="12" t="s">
        <v>78</v>
      </c>
      <c r="C33" s="13">
        <v>37</v>
      </c>
      <c r="D33" s="26"/>
    </row>
    <row r="34" spans="2:4" x14ac:dyDescent="0.25">
      <c r="B34" s="22" t="s">
        <v>74</v>
      </c>
      <c r="C34" s="20">
        <v>31</v>
      </c>
      <c r="D34" s="26"/>
    </row>
    <row r="35" spans="2:4" x14ac:dyDescent="0.25">
      <c r="B35" s="14" t="s">
        <v>70</v>
      </c>
      <c r="C35" s="15">
        <v>1</v>
      </c>
      <c r="D35" s="26"/>
    </row>
    <row r="36" spans="2:4" x14ac:dyDescent="0.25">
      <c r="B36" s="14" t="s">
        <v>72</v>
      </c>
      <c r="C36" s="15">
        <v>15</v>
      </c>
      <c r="D36" s="26"/>
    </row>
    <row r="37" spans="2:4" x14ac:dyDescent="0.25">
      <c r="B37" s="14" t="s">
        <v>73</v>
      </c>
      <c r="C37" s="15">
        <v>5</v>
      </c>
      <c r="D37" s="26"/>
    </row>
    <row r="38" spans="2:4" x14ac:dyDescent="0.25">
      <c r="B38" s="14" t="s">
        <v>71</v>
      </c>
      <c r="C38" s="15">
        <v>10</v>
      </c>
      <c r="D38" s="26"/>
    </row>
    <row r="39" spans="2:4" x14ac:dyDescent="0.25">
      <c r="B39" s="22" t="s">
        <v>75</v>
      </c>
      <c r="C39" s="20">
        <v>145</v>
      </c>
      <c r="D39" s="26"/>
    </row>
    <row r="40" spans="2:4" x14ac:dyDescent="0.25">
      <c r="B40" s="14" t="s">
        <v>77</v>
      </c>
      <c r="C40" s="15">
        <v>1</v>
      </c>
      <c r="D40" s="26"/>
    </row>
    <row r="41" spans="2:4" x14ac:dyDescent="0.25">
      <c r="B41" s="14" t="s">
        <v>70</v>
      </c>
      <c r="C41" s="15">
        <v>14</v>
      </c>
      <c r="D41" s="26"/>
    </row>
    <row r="42" spans="2:4" x14ac:dyDescent="0.25">
      <c r="B42" s="14" t="s">
        <v>72</v>
      </c>
      <c r="C42" s="15">
        <v>53</v>
      </c>
      <c r="D42" s="26"/>
    </row>
    <row r="43" spans="2:4" x14ac:dyDescent="0.25">
      <c r="B43" s="14" t="s">
        <v>76</v>
      </c>
      <c r="C43" s="15">
        <v>54</v>
      </c>
      <c r="D43" s="26"/>
    </row>
    <row r="44" spans="2:4" x14ac:dyDescent="0.25">
      <c r="B44" s="14" t="s">
        <v>73</v>
      </c>
      <c r="C44" s="15">
        <v>15</v>
      </c>
      <c r="D44" s="26"/>
    </row>
    <row r="45" spans="2:4" ht="14.4" thickBot="1" x14ac:dyDescent="0.3">
      <c r="B45" s="14" t="s">
        <v>71</v>
      </c>
      <c r="C45" s="15">
        <v>8</v>
      </c>
      <c r="D45" s="26"/>
    </row>
    <row r="46" spans="2:4" ht="14.4" thickBot="1" x14ac:dyDescent="0.3">
      <c r="B46" s="10" t="s">
        <v>25</v>
      </c>
      <c r="C46" s="11">
        <v>18</v>
      </c>
      <c r="D46" s="25">
        <f>(C47+C49+C52+C53+C54)/C46</f>
        <v>0.94444444444444442</v>
      </c>
    </row>
    <row r="47" spans="2:4" x14ac:dyDescent="0.25">
      <c r="B47" s="12" t="s">
        <v>78</v>
      </c>
      <c r="C47" s="13">
        <v>2</v>
      </c>
      <c r="D47" s="26"/>
    </row>
    <row r="48" spans="2:4" x14ac:dyDescent="0.25">
      <c r="B48" s="22" t="s">
        <v>74</v>
      </c>
      <c r="C48" s="20">
        <v>1</v>
      </c>
      <c r="D48" s="26"/>
    </row>
    <row r="49" spans="2:4" x14ac:dyDescent="0.25">
      <c r="B49" s="14" t="s">
        <v>72</v>
      </c>
      <c r="C49" s="15">
        <v>1</v>
      </c>
      <c r="D49" s="26"/>
    </row>
    <row r="50" spans="2:4" x14ac:dyDescent="0.25">
      <c r="B50" s="22" t="s">
        <v>75</v>
      </c>
      <c r="C50" s="20">
        <v>15</v>
      </c>
      <c r="D50" s="26"/>
    </row>
    <row r="51" spans="2:4" x14ac:dyDescent="0.25">
      <c r="B51" s="14" t="s">
        <v>70</v>
      </c>
      <c r="C51" s="15">
        <v>1</v>
      </c>
      <c r="D51" s="26"/>
    </row>
    <row r="52" spans="2:4" x14ac:dyDescent="0.25">
      <c r="B52" s="14" t="s">
        <v>72</v>
      </c>
      <c r="C52" s="15">
        <v>6</v>
      </c>
      <c r="D52" s="26"/>
    </row>
    <row r="53" spans="2:4" x14ac:dyDescent="0.25">
      <c r="B53" s="14" t="s">
        <v>76</v>
      </c>
      <c r="C53" s="15">
        <v>6</v>
      </c>
      <c r="D53" s="26"/>
    </row>
    <row r="54" spans="2:4" ht="14.4" thickBot="1" x14ac:dyDescent="0.3">
      <c r="B54" s="14" t="s">
        <v>71</v>
      </c>
      <c r="C54" s="15">
        <v>2</v>
      </c>
      <c r="D54" s="26"/>
    </row>
    <row r="55" spans="2:4" ht="14.4" thickBot="1" x14ac:dyDescent="0.3">
      <c r="B55" s="10" t="s">
        <v>59</v>
      </c>
      <c r="C55" s="11">
        <v>236</v>
      </c>
      <c r="D55" s="25">
        <f>(C56+C59+C60+C61+C64+C65+C66+C67)/C55</f>
        <v>0.94491525423728817</v>
      </c>
    </row>
    <row r="56" spans="2:4" x14ac:dyDescent="0.25">
      <c r="B56" s="12" t="s">
        <v>78</v>
      </c>
      <c r="C56" s="13">
        <v>67</v>
      </c>
      <c r="D56" s="26"/>
    </row>
    <row r="57" spans="2:4" x14ac:dyDescent="0.25">
      <c r="B57" s="22" t="s">
        <v>74</v>
      </c>
      <c r="C57" s="20">
        <v>19</v>
      </c>
      <c r="D57" s="26"/>
    </row>
    <row r="58" spans="2:4" x14ac:dyDescent="0.25">
      <c r="B58" s="14" t="s">
        <v>70</v>
      </c>
      <c r="C58" s="15">
        <v>1</v>
      </c>
      <c r="D58" s="26"/>
    </row>
    <row r="59" spans="2:4" x14ac:dyDescent="0.25">
      <c r="B59" s="14" t="s">
        <v>72</v>
      </c>
      <c r="C59" s="15">
        <v>8</v>
      </c>
      <c r="D59" s="26"/>
    </row>
    <row r="60" spans="2:4" x14ac:dyDescent="0.25">
      <c r="B60" s="14" t="s">
        <v>73</v>
      </c>
      <c r="C60" s="15">
        <v>3</v>
      </c>
      <c r="D60" s="26"/>
    </row>
    <row r="61" spans="2:4" x14ac:dyDescent="0.25">
      <c r="B61" s="14" t="s">
        <v>71</v>
      </c>
      <c r="C61" s="15">
        <v>7</v>
      </c>
      <c r="D61" s="26"/>
    </row>
    <row r="62" spans="2:4" x14ac:dyDescent="0.25">
      <c r="B62" s="22" t="s">
        <v>75</v>
      </c>
      <c r="C62" s="20">
        <v>150</v>
      </c>
      <c r="D62" s="26"/>
    </row>
    <row r="63" spans="2:4" x14ac:dyDescent="0.25">
      <c r="B63" s="14" t="s">
        <v>70</v>
      </c>
      <c r="C63" s="15">
        <v>12</v>
      </c>
      <c r="D63" s="26"/>
    </row>
    <row r="64" spans="2:4" x14ac:dyDescent="0.25">
      <c r="B64" s="14" t="s">
        <v>72</v>
      </c>
      <c r="C64" s="15">
        <v>101</v>
      </c>
      <c r="D64" s="26"/>
    </row>
    <row r="65" spans="2:4" x14ac:dyDescent="0.25">
      <c r="B65" s="14" t="s">
        <v>76</v>
      </c>
      <c r="C65" s="15">
        <v>17</v>
      </c>
      <c r="D65" s="26"/>
    </row>
    <row r="66" spans="2:4" x14ac:dyDescent="0.25">
      <c r="B66" s="14" t="s">
        <v>73</v>
      </c>
      <c r="C66" s="15">
        <v>8</v>
      </c>
      <c r="D66" s="26"/>
    </row>
    <row r="67" spans="2:4" ht="14.4" thickBot="1" x14ac:dyDescent="0.3">
      <c r="B67" s="14" t="s">
        <v>71</v>
      </c>
      <c r="C67" s="15">
        <v>12</v>
      </c>
      <c r="D67" s="26"/>
    </row>
    <row r="68" spans="2:4" ht="14.4" thickBot="1" x14ac:dyDescent="0.3">
      <c r="B68" s="10" t="s">
        <v>60</v>
      </c>
      <c r="C68" s="11">
        <v>913</v>
      </c>
      <c r="D68" s="25">
        <f>(C69+C73+C74+C75+C79+C80+C81+C82-C77-C71)/C68</f>
        <v>0.92661555312157717</v>
      </c>
    </row>
    <row r="69" spans="2:4" x14ac:dyDescent="0.25">
      <c r="B69" s="12" t="s">
        <v>78</v>
      </c>
      <c r="C69" s="13">
        <v>380</v>
      </c>
      <c r="D69" s="26"/>
    </row>
    <row r="70" spans="2:4" x14ac:dyDescent="0.25">
      <c r="B70" s="22" t="s">
        <v>74</v>
      </c>
      <c r="C70" s="20">
        <v>58</v>
      </c>
      <c r="D70" s="26"/>
    </row>
    <row r="71" spans="2:4" x14ac:dyDescent="0.25">
      <c r="B71" s="14" t="s">
        <v>77</v>
      </c>
      <c r="C71" s="15">
        <v>2</v>
      </c>
      <c r="D71" s="26"/>
    </row>
    <row r="72" spans="2:4" x14ac:dyDescent="0.25">
      <c r="B72" s="14" t="s">
        <v>70</v>
      </c>
      <c r="C72" s="15">
        <v>7</v>
      </c>
      <c r="D72" s="26"/>
    </row>
    <row r="73" spans="2:4" x14ac:dyDescent="0.25">
      <c r="B73" s="14" t="s">
        <v>72</v>
      </c>
      <c r="C73" s="15">
        <v>9</v>
      </c>
      <c r="D73" s="26"/>
    </row>
    <row r="74" spans="2:4" x14ac:dyDescent="0.25">
      <c r="B74" s="14" t="s">
        <v>73</v>
      </c>
      <c r="C74" s="15">
        <v>35</v>
      </c>
      <c r="D74" s="26"/>
    </row>
    <row r="75" spans="2:4" x14ac:dyDescent="0.25">
      <c r="B75" s="14" t="s">
        <v>71</v>
      </c>
      <c r="C75" s="15">
        <v>5</v>
      </c>
      <c r="D75" s="26"/>
    </row>
    <row r="76" spans="2:4" x14ac:dyDescent="0.25">
      <c r="B76" s="22" t="s">
        <v>75</v>
      </c>
      <c r="C76" s="20">
        <v>475</v>
      </c>
      <c r="D76" s="26"/>
    </row>
    <row r="77" spans="2:4" x14ac:dyDescent="0.25">
      <c r="B77" s="14" t="s">
        <v>77</v>
      </c>
      <c r="C77" s="15">
        <v>2</v>
      </c>
      <c r="D77" s="26"/>
    </row>
    <row r="78" spans="2:4" x14ac:dyDescent="0.25">
      <c r="B78" s="14" t="s">
        <v>70</v>
      </c>
      <c r="C78" s="15">
        <v>52</v>
      </c>
      <c r="D78" s="26"/>
    </row>
    <row r="79" spans="2:4" x14ac:dyDescent="0.25">
      <c r="B79" s="14" t="s">
        <v>72</v>
      </c>
      <c r="C79" s="15">
        <v>188</v>
      </c>
      <c r="D79" s="26"/>
    </row>
    <row r="80" spans="2:4" x14ac:dyDescent="0.25">
      <c r="B80" s="14" t="s">
        <v>76</v>
      </c>
      <c r="C80" s="15">
        <v>155</v>
      </c>
      <c r="D80" s="26"/>
    </row>
    <row r="81" spans="2:4" x14ac:dyDescent="0.25">
      <c r="B81" s="14" t="s">
        <v>73</v>
      </c>
      <c r="C81" s="15">
        <v>47</v>
      </c>
      <c r="D81" s="26"/>
    </row>
    <row r="82" spans="2:4" ht="14.4" thickBot="1" x14ac:dyDescent="0.3">
      <c r="B82" s="14" t="s">
        <v>71</v>
      </c>
      <c r="C82" s="15">
        <v>31</v>
      </c>
      <c r="D82" s="26"/>
    </row>
    <row r="83" spans="2:4" ht="14.4" thickBot="1" x14ac:dyDescent="0.3">
      <c r="B83" s="10" t="s">
        <v>0</v>
      </c>
      <c r="C83" s="11">
        <v>7672</v>
      </c>
      <c r="D83" s="25">
        <f>(C84+C88+C89+C90+C91+C95+C96+C97+C98-C86-C93)/C83</f>
        <v>0.9107142857142857</v>
      </c>
    </row>
    <row r="84" spans="2:4" x14ac:dyDescent="0.25">
      <c r="B84" s="12" t="s">
        <v>78</v>
      </c>
      <c r="C84" s="13">
        <v>3880</v>
      </c>
      <c r="D84" s="26"/>
    </row>
    <row r="85" spans="2:4" x14ac:dyDescent="0.25">
      <c r="B85" s="22" t="s">
        <v>74</v>
      </c>
      <c r="C85" s="20">
        <v>485</v>
      </c>
      <c r="D85" s="26"/>
    </row>
    <row r="86" spans="2:4" x14ac:dyDescent="0.25">
      <c r="B86" s="14" t="s">
        <v>77</v>
      </c>
      <c r="C86" s="15">
        <v>2</v>
      </c>
      <c r="D86" s="26"/>
    </row>
    <row r="87" spans="2:4" x14ac:dyDescent="0.25">
      <c r="B87" s="14" t="s">
        <v>70</v>
      </c>
      <c r="C87" s="15">
        <v>33</v>
      </c>
      <c r="D87" s="26"/>
    </row>
    <row r="88" spans="2:4" x14ac:dyDescent="0.25">
      <c r="B88" s="14" t="s">
        <v>72</v>
      </c>
      <c r="C88" s="15">
        <v>106</v>
      </c>
      <c r="D88" s="26"/>
    </row>
    <row r="89" spans="2:4" x14ac:dyDescent="0.25">
      <c r="B89" s="14" t="s">
        <v>76</v>
      </c>
      <c r="C89" s="15">
        <v>63</v>
      </c>
      <c r="D89" s="26"/>
    </row>
    <row r="90" spans="2:4" x14ac:dyDescent="0.25">
      <c r="B90" s="14" t="s">
        <v>73</v>
      </c>
      <c r="C90" s="15">
        <v>205</v>
      </c>
      <c r="D90" s="26"/>
    </row>
    <row r="91" spans="2:4" x14ac:dyDescent="0.25">
      <c r="B91" s="14" t="s">
        <v>71</v>
      </c>
      <c r="C91" s="15">
        <v>76</v>
      </c>
      <c r="D91" s="26"/>
    </row>
    <row r="92" spans="2:4" x14ac:dyDescent="0.25">
      <c r="B92" s="22" t="s">
        <v>75</v>
      </c>
      <c r="C92" s="20">
        <v>3307</v>
      </c>
      <c r="D92" s="26"/>
    </row>
    <row r="93" spans="2:4" x14ac:dyDescent="0.25">
      <c r="B93" s="14" t="s">
        <v>77</v>
      </c>
      <c r="C93" s="15">
        <v>48</v>
      </c>
      <c r="D93" s="26"/>
    </row>
    <row r="94" spans="2:4" x14ac:dyDescent="0.25">
      <c r="B94" s="14" t="s">
        <v>70</v>
      </c>
      <c r="C94" s="15">
        <v>552</v>
      </c>
      <c r="D94" s="26"/>
    </row>
    <row r="95" spans="2:4" x14ac:dyDescent="0.25">
      <c r="B95" s="14" t="s">
        <v>72</v>
      </c>
      <c r="C95" s="15">
        <v>1222</v>
      </c>
      <c r="D95" s="26"/>
    </row>
    <row r="96" spans="2:4" x14ac:dyDescent="0.25">
      <c r="B96" s="14" t="s">
        <v>76</v>
      </c>
      <c r="C96" s="15">
        <v>664</v>
      </c>
      <c r="D96" s="26"/>
    </row>
    <row r="97" spans="2:4" x14ac:dyDescent="0.25">
      <c r="B97" s="14" t="s">
        <v>73</v>
      </c>
      <c r="C97" s="15">
        <v>477</v>
      </c>
      <c r="D97" s="26"/>
    </row>
    <row r="98" spans="2:4" ht="14.4" thickBot="1" x14ac:dyDescent="0.3">
      <c r="B98" s="14" t="s">
        <v>71</v>
      </c>
      <c r="C98" s="15">
        <v>344</v>
      </c>
      <c r="D98" s="26"/>
    </row>
    <row r="99" spans="2:4" ht="14.4" thickBot="1" x14ac:dyDescent="0.3">
      <c r="B99" s="10" t="s">
        <v>10</v>
      </c>
      <c r="C99" s="11">
        <v>1007</v>
      </c>
      <c r="D99" s="25">
        <f>(C100+C103+C104+C105+C109+C110+C111+C112-C107)/C99</f>
        <v>0.92154915590863951</v>
      </c>
    </row>
    <row r="100" spans="2:4" x14ac:dyDescent="0.25">
      <c r="B100" s="12" t="s">
        <v>78</v>
      </c>
      <c r="C100" s="13">
        <v>448</v>
      </c>
      <c r="D100" s="26"/>
    </row>
    <row r="101" spans="2:4" x14ac:dyDescent="0.25">
      <c r="B101" s="22" t="s">
        <v>74</v>
      </c>
      <c r="C101" s="20">
        <v>87</v>
      </c>
      <c r="D101" s="26"/>
    </row>
    <row r="102" spans="2:4" x14ac:dyDescent="0.25">
      <c r="B102" s="14" t="s">
        <v>70</v>
      </c>
      <c r="C102" s="15">
        <v>5</v>
      </c>
      <c r="D102" s="26"/>
    </row>
    <row r="103" spans="2:4" x14ac:dyDescent="0.25">
      <c r="B103" s="14" t="s">
        <v>72</v>
      </c>
      <c r="C103" s="15">
        <v>49</v>
      </c>
      <c r="D103" s="26"/>
    </row>
    <row r="104" spans="2:4" x14ac:dyDescent="0.25">
      <c r="B104" s="14" t="s">
        <v>73</v>
      </c>
      <c r="C104" s="15">
        <v>16</v>
      </c>
      <c r="D104" s="26"/>
    </row>
    <row r="105" spans="2:4" x14ac:dyDescent="0.25">
      <c r="B105" s="14" t="s">
        <v>71</v>
      </c>
      <c r="C105" s="15">
        <v>17</v>
      </c>
      <c r="D105" s="26"/>
    </row>
    <row r="106" spans="2:4" x14ac:dyDescent="0.25">
      <c r="B106" s="22" t="s">
        <v>75</v>
      </c>
      <c r="C106" s="20">
        <v>472</v>
      </c>
      <c r="D106" s="26"/>
    </row>
    <row r="107" spans="2:4" x14ac:dyDescent="0.25">
      <c r="B107" s="14" t="s">
        <v>77</v>
      </c>
      <c r="C107" s="15">
        <v>4</v>
      </c>
      <c r="D107" s="26"/>
    </row>
    <row r="108" spans="2:4" x14ac:dyDescent="0.25">
      <c r="B108" s="14" t="s">
        <v>70</v>
      </c>
      <c r="C108" s="15">
        <v>66</v>
      </c>
      <c r="D108" s="26"/>
    </row>
    <row r="109" spans="2:4" x14ac:dyDescent="0.25">
      <c r="B109" s="14" t="s">
        <v>72</v>
      </c>
      <c r="C109" s="15">
        <v>227</v>
      </c>
      <c r="D109" s="26"/>
    </row>
    <row r="110" spans="2:4" x14ac:dyDescent="0.25">
      <c r="B110" s="14" t="s">
        <v>76</v>
      </c>
      <c r="C110" s="15">
        <v>61</v>
      </c>
      <c r="D110" s="26"/>
    </row>
    <row r="111" spans="2:4" x14ac:dyDescent="0.25">
      <c r="B111" s="14" t="s">
        <v>73</v>
      </c>
      <c r="C111" s="15">
        <v>45</v>
      </c>
      <c r="D111" s="26"/>
    </row>
    <row r="112" spans="2:4" ht="14.4" thickBot="1" x14ac:dyDescent="0.3">
      <c r="B112" s="14" t="s">
        <v>71</v>
      </c>
      <c r="C112" s="15">
        <v>69</v>
      </c>
      <c r="D112" s="26"/>
    </row>
    <row r="113" spans="2:4" ht="14.4" thickBot="1" x14ac:dyDescent="0.3">
      <c r="B113" s="10" t="s">
        <v>2</v>
      </c>
      <c r="C113" s="11">
        <v>1531</v>
      </c>
      <c r="D113" s="25">
        <f>(C114+C118+C119+C120+C121+C125+C126+C127+C128-C123-C116)/C113</f>
        <v>0.91574134552580011</v>
      </c>
    </row>
    <row r="114" spans="2:4" x14ac:dyDescent="0.25">
      <c r="B114" s="12" t="s">
        <v>78</v>
      </c>
      <c r="C114" s="13">
        <v>532</v>
      </c>
      <c r="D114" s="26"/>
    </row>
    <row r="115" spans="2:4" x14ac:dyDescent="0.25">
      <c r="B115" s="22" t="s">
        <v>74</v>
      </c>
      <c r="C115" s="20">
        <v>124</v>
      </c>
      <c r="D115" s="26"/>
    </row>
    <row r="116" spans="2:4" x14ac:dyDescent="0.25">
      <c r="B116" s="14" t="s">
        <v>77</v>
      </c>
      <c r="C116" s="15">
        <v>1</v>
      </c>
      <c r="D116" s="26"/>
    </row>
    <row r="117" spans="2:4" x14ac:dyDescent="0.25">
      <c r="B117" s="14" t="s">
        <v>70</v>
      </c>
      <c r="C117" s="15">
        <v>12</v>
      </c>
      <c r="D117" s="26"/>
    </row>
    <row r="118" spans="2:4" x14ac:dyDescent="0.25">
      <c r="B118" s="14" t="s">
        <v>72</v>
      </c>
      <c r="C118" s="15">
        <v>30</v>
      </c>
      <c r="D118" s="26"/>
    </row>
    <row r="119" spans="2:4" x14ac:dyDescent="0.25">
      <c r="B119" s="14" t="s">
        <v>76</v>
      </c>
      <c r="C119" s="15">
        <v>5</v>
      </c>
      <c r="D119" s="26"/>
    </row>
    <row r="120" spans="2:4" x14ac:dyDescent="0.25">
      <c r="B120" s="14" t="s">
        <v>73</v>
      </c>
      <c r="C120" s="15">
        <v>54</v>
      </c>
      <c r="D120" s="26"/>
    </row>
    <row r="121" spans="2:4" x14ac:dyDescent="0.25">
      <c r="B121" s="14" t="s">
        <v>71</v>
      </c>
      <c r="C121" s="15">
        <v>22</v>
      </c>
      <c r="D121" s="26"/>
    </row>
    <row r="122" spans="2:4" x14ac:dyDescent="0.25">
      <c r="B122" s="22" t="s">
        <v>75</v>
      </c>
      <c r="C122" s="20">
        <v>875</v>
      </c>
      <c r="D122" s="26"/>
    </row>
    <row r="123" spans="2:4" x14ac:dyDescent="0.25">
      <c r="B123" s="14" t="s">
        <v>77</v>
      </c>
      <c r="C123" s="15">
        <v>11</v>
      </c>
      <c r="D123" s="26"/>
    </row>
    <row r="124" spans="2:4" x14ac:dyDescent="0.25">
      <c r="B124" s="14" t="s">
        <v>70</v>
      </c>
      <c r="C124" s="15">
        <v>93</v>
      </c>
      <c r="D124" s="26"/>
    </row>
    <row r="125" spans="2:4" x14ac:dyDescent="0.25">
      <c r="B125" s="14" t="s">
        <v>72</v>
      </c>
      <c r="C125" s="15">
        <v>298</v>
      </c>
      <c r="D125" s="26"/>
    </row>
    <row r="126" spans="2:4" x14ac:dyDescent="0.25">
      <c r="B126" s="14" t="s">
        <v>76</v>
      </c>
      <c r="C126" s="15">
        <v>330</v>
      </c>
      <c r="D126" s="26"/>
    </row>
    <row r="127" spans="2:4" x14ac:dyDescent="0.25">
      <c r="B127" s="14" t="s">
        <v>73</v>
      </c>
      <c r="C127" s="15">
        <v>77</v>
      </c>
      <c r="D127" s="26"/>
    </row>
    <row r="128" spans="2:4" ht="14.4" thickBot="1" x14ac:dyDescent="0.3">
      <c r="B128" s="14" t="s">
        <v>71</v>
      </c>
      <c r="C128" s="15">
        <v>66</v>
      </c>
      <c r="D128" s="26"/>
    </row>
    <row r="129" spans="2:4" ht="14.4" thickBot="1" x14ac:dyDescent="0.3">
      <c r="B129" s="10" t="s">
        <v>61</v>
      </c>
      <c r="C129" s="11">
        <v>20</v>
      </c>
      <c r="D129" s="25">
        <f>(C130+C132+C135+C136+C137+C138)/C129</f>
        <v>0.75</v>
      </c>
    </row>
    <row r="130" spans="2:4" x14ac:dyDescent="0.25">
      <c r="B130" s="12" t="s">
        <v>78</v>
      </c>
      <c r="C130" s="13">
        <v>4</v>
      </c>
      <c r="D130" s="26"/>
    </row>
    <row r="131" spans="2:4" x14ac:dyDescent="0.25">
      <c r="B131" s="22" t="s">
        <v>74</v>
      </c>
      <c r="C131" s="20">
        <v>1</v>
      </c>
      <c r="D131" s="26"/>
    </row>
    <row r="132" spans="2:4" x14ac:dyDescent="0.25">
      <c r="B132" s="14" t="s">
        <v>71</v>
      </c>
      <c r="C132" s="15">
        <v>1</v>
      </c>
      <c r="D132" s="26"/>
    </row>
    <row r="133" spans="2:4" x14ac:dyDescent="0.25">
      <c r="B133" s="22" t="s">
        <v>75</v>
      </c>
      <c r="C133" s="20">
        <v>15</v>
      </c>
      <c r="D133" s="26"/>
    </row>
    <row r="134" spans="2:4" x14ac:dyDescent="0.25">
      <c r="B134" s="14" t="s">
        <v>70</v>
      </c>
      <c r="C134" s="15">
        <v>5</v>
      </c>
      <c r="D134" s="26"/>
    </row>
    <row r="135" spans="2:4" x14ac:dyDescent="0.25">
      <c r="B135" s="14" t="s">
        <v>72</v>
      </c>
      <c r="C135" s="15">
        <v>2</v>
      </c>
      <c r="D135" s="26"/>
    </row>
    <row r="136" spans="2:4" x14ac:dyDescent="0.25">
      <c r="B136" s="14" t="s">
        <v>76</v>
      </c>
      <c r="C136" s="15">
        <v>4</v>
      </c>
      <c r="D136" s="26"/>
    </row>
    <row r="137" spans="2:4" x14ac:dyDescent="0.25">
      <c r="B137" s="14" t="s">
        <v>73</v>
      </c>
      <c r="C137" s="15">
        <v>2</v>
      </c>
      <c r="D137" s="26"/>
    </row>
    <row r="138" spans="2:4" ht="14.4" thickBot="1" x14ac:dyDescent="0.3">
      <c r="B138" s="14" t="s">
        <v>71</v>
      </c>
      <c r="C138" s="15">
        <v>2</v>
      </c>
      <c r="D138" s="26"/>
    </row>
    <row r="139" spans="2:4" ht="14.4" thickBot="1" x14ac:dyDescent="0.3">
      <c r="B139" s="10" t="s">
        <v>56</v>
      </c>
      <c r="C139" s="11">
        <v>1064</v>
      </c>
      <c r="D139" s="25">
        <f>(C140+C143+C144+C145+C149+C150+C151+C152-C147)/C139</f>
        <v>0.90883458646616544</v>
      </c>
    </row>
    <row r="140" spans="2:4" x14ac:dyDescent="0.25">
      <c r="B140" s="12" t="s">
        <v>78</v>
      </c>
      <c r="C140" s="13">
        <v>517</v>
      </c>
      <c r="D140" s="26"/>
    </row>
    <row r="141" spans="2:4" x14ac:dyDescent="0.25">
      <c r="B141" s="22" t="s">
        <v>74</v>
      </c>
      <c r="C141" s="20">
        <v>48</v>
      </c>
      <c r="D141" s="26"/>
    </row>
    <row r="142" spans="2:4" x14ac:dyDescent="0.25">
      <c r="B142" s="14" t="s">
        <v>70</v>
      </c>
      <c r="C142" s="15">
        <v>2</v>
      </c>
      <c r="D142" s="26"/>
    </row>
    <row r="143" spans="2:4" x14ac:dyDescent="0.25">
      <c r="B143" s="14" t="s">
        <v>72</v>
      </c>
      <c r="C143" s="15">
        <v>12</v>
      </c>
      <c r="D143" s="26"/>
    </row>
    <row r="144" spans="2:4" x14ac:dyDescent="0.25">
      <c r="B144" s="14" t="s">
        <v>73</v>
      </c>
      <c r="C144" s="15">
        <v>26</v>
      </c>
      <c r="D144" s="26"/>
    </row>
    <row r="145" spans="2:4" x14ac:dyDescent="0.25">
      <c r="B145" s="14" t="s">
        <v>71</v>
      </c>
      <c r="C145" s="15">
        <v>8</v>
      </c>
      <c r="D145" s="26"/>
    </row>
    <row r="146" spans="2:4" x14ac:dyDescent="0.25">
      <c r="B146" s="22" t="s">
        <v>75</v>
      </c>
      <c r="C146" s="20">
        <v>499</v>
      </c>
      <c r="D146" s="26"/>
    </row>
    <row r="147" spans="2:4" x14ac:dyDescent="0.25">
      <c r="B147" s="14" t="s">
        <v>77</v>
      </c>
      <c r="C147" s="15">
        <v>4</v>
      </c>
      <c r="D147" s="26"/>
    </row>
    <row r="148" spans="2:4" x14ac:dyDescent="0.25">
      <c r="B148" s="14" t="s">
        <v>70</v>
      </c>
      <c r="C148" s="15">
        <v>87</v>
      </c>
      <c r="D148" s="26"/>
    </row>
    <row r="149" spans="2:4" x14ac:dyDescent="0.25">
      <c r="B149" s="14" t="s">
        <v>72</v>
      </c>
      <c r="C149" s="15">
        <v>188</v>
      </c>
      <c r="D149" s="26"/>
    </row>
    <row r="150" spans="2:4" x14ac:dyDescent="0.25">
      <c r="B150" s="14" t="s">
        <v>76</v>
      </c>
      <c r="C150" s="15">
        <v>105</v>
      </c>
      <c r="D150" s="26"/>
    </row>
    <row r="151" spans="2:4" x14ac:dyDescent="0.25">
      <c r="B151" s="14" t="s">
        <v>73</v>
      </c>
      <c r="C151" s="15">
        <v>76</v>
      </c>
      <c r="D151" s="26"/>
    </row>
    <row r="152" spans="2:4" ht="14.4" thickBot="1" x14ac:dyDescent="0.3">
      <c r="B152" s="14" t="s">
        <v>71</v>
      </c>
      <c r="C152" s="15">
        <v>39</v>
      </c>
      <c r="D152" s="26"/>
    </row>
    <row r="153" spans="2:4" ht="14.4" thickBot="1" x14ac:dyDescent="0.3">
      <c r="B153" s="10" t="s">
        <v>28</v>
      </c>
      <c r="C153" s="11">
        <v>51</v>
      </c>
      <c r="D153" s="25">
        <f>(C154+C157+C159+C160+C161+C162)/C153</f>
        <v>1.7058823529411764</v>
      </c>
    </row>
    <row r="154" spans="2:4" x14ac:dyDescent="0.25">
      <c r="B154" s="12" t="s">
        <v>78</v>
      </c>
      <c r="C154" s="13">
        <v>10</v>
      </c>
      <c r="D154" s="26"/>
    </row>
    <row r="155" spans="2:4" x14ac:dyDescent="0.25">
      <c r="B155" s="22" t="s">
        <v>74</v>
      </c>
      <c r="C155" s="20">
        <v>3</v>
      </c>
      <c r="D155" s="26"/>
    </row>
    <row r="156" spans="2:4" x14ac:dyDescent="0.25">
      <c r="B156" s="14" t="s">
        <v>70</v>
      </c>
      <c r="C156" s="15">
        <v>1</v>
      </c>
      <c r="D156" s="26"/>
    </row>
    <row r="157" spans="2:4" x14ac:dyDescent="0.25">
      <c r="B157" s="14" t="s">
        <v>72</v>
      </c>
      <c r="C157" s="15">
        <v>1</v>
      </c>
      <c r="D157" s="26"/>
    </row>
    <row r="158" spans="2:4" x14ac:dyDescent="0.25">
      <c r="B158" s="14" t="s">
        <v>71</v>
      </c>
      <c r="C158" s="15">
        <v>1</v>
      </c>
      <c r="D158" s="26"/>
    </row>
    <row r="159" spans="2:4" x14ac:dyDescent="0.25">
      <c r="B159" s="22" t="s">
        <v>75</v>
      </c>
      <c r="C159" s="20">
        <v>38</v>
      </c>
      <c r="D159" s="26"/>
    </row>
    <row r="160" spans="2:4" x14ac:dyDescent="0.25">
      <c r="B160" s="14" t="s">
        <v>72</v>
      </c>
      <c r="C160" s="15">
        <v>10</v>
      </c>
      <c r="D160" s="26"/>
    </row>
    <row r="161" spans="2:4" x14ac:dyDescent="0.25">
      <c r="B161" s="14" t="s">
        <v>76</v>
      </c>
      <c r="C161" s="15">
        <v>21</v>
      </c>
      <c r="D161" s="26"/>
    </row>
    <row r="162" spans="2:4" ht="14.4" thickBot="1" x14ac:dyDescent="0.3">
      <c r="B162" s="14" t="s">
        <v>71</v>
      </c>
      <c r="C162" s="15">
        <v>7</v>
      </c>
      <c r="D162" s="26"/>
    </row>
    <row r="163" spans="2:4" ht="14.4" thickBot="1" x14ac:dyDescent="0.3">
      <c r="B163" s="10" t="s">
        <v>7</v>
      </c>
      <c r="C163" s="11">
        <v>477</v>
      </c>
      <c r="D163" s="25">
        <f>(C164+C166+C167+C168+C172+C173+C174+C175-C170)/C163</f>
        <v>0.93710691823899372</v>
      </c>
    </row>
    <row r="164" spans="2:4" x14ac:dyDescent="0.25">
      <c r="B164" s="12" t="s">
        <v>78</v>
      </c>
      <c r="C164" s="13">
        <v>122</v>
      </c>
      <c r="D164" s="26"/>
    </row>
    <row r="165" spans="2:4" x14ac:dyDescent="0.25">
      <c r="B165" s="22" t="s">
        <v>74</v>
      </c>
      <c r="C165" s="20">
        <v>39</v>
      </c>
      <c r="D165" s="26"/>
    </row>
    <row r="166" spans="2:4" x14ac:dyDescent="0.25">
      <c r="B166" s="14" t="s">
        <v>72</v>
      </c>
      <c r="C166" s="15">
        <v>20</v>
      </c>
      <c r="D166" s="26"/>
    </row>
    <row r="167" spans="2:4" x14ac:dyDescent="0.25">
      <c r="B167" s="14" t="s">
        <v>73</v>
      </c>
      <c r="C167" s="15">
        <v>17</v>
      </c>
      <c r="D167" s="26"/>
    </row>
    <row r="168" spans="2:4" x14ac:dyDescent="0.25">
      <c r="B168" s="14" t="s">
        <v>71</v>
      </c>
      <c r="C168" s="15">
        <v>2</v>
      </c>
      <c r="D168" s="26"/>
    </row>
    <row r="169" spans="2:4" x14ac:dyDescent="0.25">
      <c r="B169" s="22" t="s">
        <v>75</v>
      </c>
      <c r="C169" s="20">
        <v>316</v>
      </c>
      <c r="D169" s="26"/>
    </row>
    <row r="170" spans="2:4" x14ac:dyDescent="0.25">
      <c r="B170" s="14" t="s">
        <v>77</v>
      </c>
      <c r="C170" s="15">
        <v>1</v>
      </c>
      <c r="D170" s="26"/>
    </row>
    <row r="171" spans="2:4" x14ac:dyDescent="0.25">
      <c r="B171" s="14" t="s">
        <v>70</v>
      </c>
      <c r="C171" s="15">
        <v>28</v>
      </c>
      <c r="D171" s="26"/>
    </row>
    <row r="172" spans="2:4" x14ac:dyDescent="0.25">
      <c r="B172" s="14" t="s">
        <v>72</v>
      </c>
      <c r="C172" s="15">
        <v>138</v>
      </c>
      <c r="D172" s="26"/>
    </row>
    <row r="173" spans="2:4" x14ac:dyDescent="0.25">
      <c r="B173" s="14" t="s">
        <v>76</v>
      </c>
      <c r="C173" s="15">
        <v>93</v>
      </c>
      <c r="D173" s="26"/>
    </row>
    <row r="174" spans="2:4" x14ac:dyDescent="0.25">
      <c r="B174" s="14" t="s">
        <v>73</v>
      </c>
      <c r="C174" s="15">
        <v>34</v>
      </c>
      <c r="D174" s="26"/>
    </row>
    <row r="175" spans="2:4" ht="14.4" thickBot="1" x14ac:dyDescent="0.3">
      <c r="B175" s="14" t="s">
        <v>71</v>
      </c>
      <c r="C175" s="15">
        <v>22</v>
      </c>
      <c r="D175" s="26"/>
    </row>
    <row r="176" spans="2:4" ht="14.4" thickBot="1" x14ac:dyDescent="0.3">
      <c r="B176" s="10" t="s">
        <v>14</v>
      </c>
      <c r="C176" s="11">
        <v>458</v>
      </c>
      <c r="D176" s="25">
        <f>(C177+C181+C182+C183+C187+C188+C189+C190-C179-C185)/C176</f>
        <v>0.888646288209607</v>
      </c>
    </row>
    <row r="177" spans="2:4" x14ac:dyDescent="0.25">
      <c r="B177" s="12" t="s">
        <v>78</v>
      </c>
      <c r="C177" s="13">
        <v>177</v>
      </c>
      <c r="D177" s="26"/>
    </row>
    <row r="178" spans="2:4" x14ac:dyDescent="0.25">
      <c r="B178" s="22" t="s">
        <v>74</v>
      </c>
      <c r="C178" s="20">
        <v>45</v>
      </c>
      <c r="D178" s="26"/>
    </row>
    <row r="179" spans="2:4" x14ac:dyDescent="0.25">
      <c r="B179" s="14" t="s">
        <v>77</v>
      </c>
      <c r="C179" s="15">
        <v>1</v>
      </c>
      <c r="D179" s="26"/>
    </row>
    <row r="180" spans="2:4" x14ac:dyDescent="0.25">
      <c r="B180" s="14" t="s">
        <v>70</v>
      </c>
      <c r="C180" s="15">
        <v>3</v>
      </c>
      <c r="D180" s="26"/>
    </row>
    <row r="181" spans="2:4" x14ac:dyDescent="0.25">
      <c r="B181" s="14" t="s">
        <v>72</v>
      </c>
      <c r="C181" s="15">
        <v>30</v>
      </c>
      <c r="D181" s="26"/>
    </row>
    <row r="182" spans="2:4" x14ac:dyDescent="0.25">
      <c r="B182" s="14" t="s">
        <v>73</v>
      </c>
      <c r="C182" s="15">
        <v>3</v>
      </c>
      <c r="D182" s="26"/>
    </row>
    <row r="183" spans="2:4" x14ac:dyDescent="0.25">
      <c r="B183" s="14" t="s">
        <v>71</v>
      </c>
      <c r="C183" s="15">
        <v>8</v>
      </c>
      <c r="D183" s="26"/>
    </row>
    <row r="184" spans="2:4" x14ac:dyDescent="0.25">
      <c r="B184" s="22" t="s">
        <v>75</v>
      </c>
      <c r="C184" s="20">
        <v>236</v>
      </c>
      <c r="D184" s="26"/>
    </row>
    <row r="185" spans="2:4" x14ac:dyDescent="0.25">
      <c r="B185" s="14" t="s">
        <v>77</v>
      </c>
      <c r="C185" s="15">
        <v>2</v>
      </c>
      <c r="D185" s="26"/>
    </row>
    <row r="186" spans="2:4" x14ac:dyDescent="0.25">
      <c r="B186" s="14" t="s">
        <v>70</v>
      </c>
      <c r="C186" s="15">
        <v>42</v>
      </c>
      <c r="D186" s="26"/>
    </row>
    <row r="187" spans="2:4" x14ac:dyDescent="0.25">
      <c r="B187" s="14" t="s">
        <v>72</v>
      </c>
      <c r="C187" s="15">
        <v>128</v>
      </c>
      <c r="D187" s="26"/>
    </row>
    <row r="188" spans="2:4" x14ac:dyDescent="0.25">
      <c r="B188" s="14" t="s">
        <v>76</v>
      </c>
      <c r="C188" s="15">
        <v>25</v>
      </c>
      <c r="D188" s="26"/>
    </row>
    <row r="189" spans="2:4" x14ac:dyDescent="0.25">
      <c r="B189" s="14" t="s">
        <v>73</v>
      </c>
      <c r="C189" s="15">
        <v>21</v>
      </c>
      <c r="D189" s="26"/>
    </row>
    <row r="190" spans="2:4" ht="14.4" thickBot="1" x14ac:dyDescent="0.3">
      <c r="B190" s="14" t="s">
        <v>71</v>
      </c>
      <c r="C190" s="15">
        <v>18</v>
      </c>
      <c r="D190" s="26"/>
    </row>
    <row r="191" spans="2:4" ht="14.4" thickBot="1" x14ac:dyDescent="0.3">
      <c r="B191" s="10" t="s">
        <v>24</v>
      </c>
      <c r="C191" s="11">
        <v>30</v>
      </c>
      <c r="D191" s="25">
        <f>(C192+C194+C197+C198)/C191</f>
        <v>0.9</v>
      </c>
    </row>
    <row r="192" spans="2:4" x14ac:dyDescent="0.25">
      <c r="B192" s="12" t="s">
        <v>78</v>
      </c>
      <c r="C192" s="13">
        <v>8</v>
      </c>
      <c r="D192" s="26"/>
    </row>
    <row r="193" spans="2:4" x14ac:dyDescent="0.25">
      <c r="B193" s="22" t="s">
        <v>74</v>
      </c>
      <c r="C193" s="20">
        <v>2</v>
      </c>
      <c r="D193" s="26"/>
    </row>
    <row r="194" spans="2:4" x14ac:dyDescent="0.25">
      <c r="B194" s="14" t="s">
        <v>71</v>
      </c>
      <c r="C194" s="15">
        <v>2</v>
      </c>
      <c r="D194" s="26"/>
    </row>
    <row r="195" spans="2:4" x14ac:dyDescent="0.25">
      <c r="B195" s="22" t="s">
        <v>75</v>
      </c>
      <c r="C195" s="20">
        <v>20</v>
      </c>
      <c r="D195" s="26"/>
    </row>
    <row r="196" spans="2:4" x14ac:dyDescent="0.25">
      <c r="B196" s="14" t="s">
        <v>70</v>
      </c>
      <c r="C196" s="15">
        <v>3</v>
      </c>
      <c r="D196" s="26"/>
    </row>
    <row r="197" spans="2:4" x14ac:dyDescent="0.25">
      <c r="B197" s="14" t="s">
        <v>76</v>
      </c>
      <c r="C197" s="15">
        <v>15</v>
      </c>
      <c r="D197" s="26"/>
    </row>
    <row r="198" spans="2:4" ht="14.4" thickBot="1" x14ac:dyDescent="0.3">
      <c r="B198" s="14" t="s">
        <v>71</v>
      </c>
      <c r="C198" s="15">
        <v>2</v>
      </c>
      <c r="D198" s="26"/>
    </row>
    <row r="199" spans="2:4" ht="14.4" thickBot="1" x14ac:dyDescent="0.3">
      <c r="B199" s="10" t="s">
        <v>32</v>
      </c>
      <c r="C199" s="11">
        <v>81</v>
      </c>
      <c r="D199" s="25">
        <f>(C200+C202+C205+C206+C207+C208)/C199</f>
        <v>0.83950617283950613</v>
      </c>
    </row>
    <row r="200" spans="2:4" x14ac:dyDescent="0.25">
      <c r="B200" s="12" t="s">
        <v>78</v>
      </c>
      <c r="C200" s="13">
        <v>7</v>
      </c>
      <c r="D200" s="26"/>
    </row>
    <row r="201" spans="2:4" x14ac:dyDescent="0.25">
      <c r="B201" s="22" t="s">
        <v>74</v>
      </c>
      <c r="C201" s="20">
        <v>9</v>
      </c>
      <c r="D201" s="26"/>
    </row>
    <row r="202" spans="2:4" x14ac:dyDescent="0.25">
      <c r="B202" s="14" t="s">
        <v>72</v>
      </c>
      <c r="C202" s="15">
        <v>9</v>
      </c>
      <c r="D202" s="26"/>
    </row>
    <row r="203" spans="2:4" x14ac:dyDescent="0.25">
      <c r="B203" s="22" t="s">
        <v>75</v>
      </c>
      <c r="C203" s="20">
        <v>65</v>
      </c>
      <c r="D203" s="26"/>
    </row>
    <row r="204" spans="2:4" x14ac:dyDescent="0.25">
      <c r="B204" s="14" t="s">
        <v>70</v>
      </c>
      <c r="C204" s="15">
        <v>13</v>
      </c>
      <c r="D204" s="26"/>
    </row>
    <row r="205" spans="2:4" x14ac:dyDescent="0.25">
      <c r="B205" s="14" t="s">
        <v>72</v>
      </c>
      <c r="C205" s="15">
        <v>22</v>
      </c>
      <c r="D205" s="26"/>
    </row>
    <row r="206" spans="2:4" x14ac:dyDescent="0.25">
      <c r="B206" s="14" t="s">
        <v>76</v>
      </c>
      <c r="C206" s="15">
        <v>17</v>
      </c>
      <c r="D206" s="26"/>
    </row>
    <row r="207" spans="2:4" x14ac:dyDescent="0.25">
      <c r="B207" s="14" t="s">
        <v>73</v>
      </c>
      <c r="C207" s="15">
        <v>5</v>
      </c>
      <c r="D207" s="26"/>
    </row>
    <row r="208" spans="2:4" ht="14.4" thickBot="1" x14ac:dyDescent="0.3">
      <c r="B208" s="14" t="s">
        <v>71</v>
      </c>
      <c r="C208" s="15">
        <v>8</v>
      </c>
      <c r="D208" s="26"/>
    </row>
    <row r="209" spans="2:4" ht="14.4" thickBot="1" x14ac:dyDescent="0.3">
      <c r="B209" s="10" t="s">
        <v>12</v>
      </c>
      <c r="C209" s="11">
        <v>177</v>
      </c>
      <c r="D209" s="25">
        <f>(C210+C212+C213+C216+C217+C218+C219)/C209</f>
        <v>0.86440677966101698</v>
      </c>
    </row>
    <row r="210" spans="2:4" x14ac:dyDescent="0.25">
      <c r="B210" s="12" t="s">
        <v>78</v>
      </c>
      <c r="C210" s="13">
        <v>78</v>
      </c>
      <c r="D210" s="26"/>
    </row>
    <row r="211" spans="2:4" x14ac:dyDescent="0.25">
      <c r="B211" s="22" t="s">
        <v>74</v>
      </c>
      <c r="C211" s="20">
        <v>4</v>
      </c>
      <c r="D211" s="26"/>
    </row>
    <row r="212" spans="2:4" x14ac:dyDescent="0.25">
      <c r="B212" s="14" t="s">
        <v>72</v>
      </c>
      <c r="C212" s="15">
        <v>2</v>
      </c>
      <c r="D212" s="26"/>
    </row>
    <row r="213" spans="2:4" x14ac:dyDescent="0.25">
      <c r="B213" s="14" t="s">
        <v>71</v>
      </c>
      <c r="C213" s="15">
        <v>2</v>
      </c>
      <c r="D213" s="26"/>
    </row>
    <row r="214" spans="2:4" x14ac:dyDescent="0.25">
      <c r="B214" s="22" t="s">
        <v>75</v>
      </c>
      <c r="C214" s="20">
        <v>95</v>
      </c>
      <c r="D214" s="26"/>
    </row>
    <row r="215" spans="2:4" x14ac:dyDescent="0.25">
      <c r="B215" s="14" t="s">
        <v>70</v>
      </c>
      <c r="C215" s="15">
        <v>24</v>
      </c>
      <c r="D215" s="26"/>
    </row>
    <row r="216" spans="2:4" x14ac:dyDescent="0.25">
      <c r="B216" s="14" t="s">
        <v>72</v>
      </c>
      <c r="C216" s="15">
        <v>39</v>
      </c>
      <c r="D216" s="26"/>
    </row>
    <row r="217" spans="2:4" x14ac:dyDescent="0.25">
      <c r="B217" s="14" t="s">
        <v>76</v>
      </c>
      <c r="C217" s="15">
        <v>13</v>
      </c>
      <c r="D217" s="26"/>
    </row>
    <row r="218" spans="2:4" x14ac:dyDescent="0.25">
      <c r="B218" s="14" t="s">
        <v>73</v>
      </c>
      <c r="C218" s="15">
        <v>3</v>
      </c>
      <c r="D218" s="26"/>
    </row>
    <row r="219" spans="2:4" ht="14.4" thickBot="1" x14ac:dyDescent="0.3">
      <c r="B219" s="14" t="s">
        <v>71</v>
      </c>
      <c r="C219" s="15">
        <v>16</v>
      </c>
      <c r="D219" s="26"/>
    </row>
    <row r="220" spans="2:4" ht="14.4" thickBot="1" x14ac:dyDescent="0.3">
      <c r="B220" s="10" t="s">
        <v>41</v>
      </c>
      <c r="C220" s="11">
        <v>13</v>
      </c>
      <c r="D220" s="25">
        <f>(C222+C225+C226+C227)/C220</f>
        <v>0.76923076923076927</v>
      </c>
    </row>
    <row r="221" spans="2:4" x14ac:dyDescent="0.25">
      <c r="B221" s="22" t="s">
        <v>74</v>
      </c>
      <c r="C221" s="20">
        <v>1</v>
      </c>
      <c r="D221" s="26"/>
    </row>
    <row r="222" spans="2:4" x14ac:dyDescent="0.25">
      <c r="B222" s="14" t="s">
        <v>72</v>
      </c>
      <c r="C222" s="15">
        <v>1</v>
      </c>
      <c r="D222" s="26"/>
    </row>
    <row r="223" spans="2:4" x14ac:dyDescent="0.25">
      <c r="B223" s="22" t="s">
        <v>75</v>
      </c>
      <c r="C223" s="20">
        <v>12</v>
      </c>
      <c r="D223" s="26"/>
    </row>
    <row r="224" spans="2:4" x14ac:dyDescent="0.25">
      <c r="B224" s="14" t="s">
        <v>70</v>
      </c>
      <c r="C224" s="15">
        <v>3</v>
      </c>
      <c r="D224" s="26"/>
    </row>
    <row r="225" spans="2:4" x14ac:dyDescent="0.25">
      <c r="B225" s="14" t="s">
        <v>72</v>
      </c>
      <c r="C225" s="15">
        <v>1</v>
      </c>
      <c r="D225" s="26"/>
    </row>
    <row r="226" spans="2:4" x14ac:dyDescent="0.25">
      <c r="B226" s="14" t="s">
        <v>76</v>
      </c>
      <c r="C226" s="15">
        <v>7</v>
      </c>
      <c r="D226" s="26"/>
    </row>
    <row r="227" spans="2:4" ht="14.4" thickBot="1" x14ac:dyDescent="0.3">
      <c r="B227" s="14" t="s">
        <v>71</v>
      </c>
      <c r="C227" s="15">
        <v>1</v>
      </c>
      <c r="D227" s="26"/>
    </row>
    <row r="228" spans="2:4" ht="14.4" thickBot="1" x14ac:dyDescent="0.3">
      <c r="B228" s="10" t="s">
        <v>62</v>
      </c>
      <c r="C228" s="11">
        <v>74</v>
      </c>
      <c r="D228" s="25">
        <f>(C229+C233+C234+C235-C231)/C228</f>
        <v>0.77027027027027029</v>
      </c>
    </row>
    <row r="229" spans="2:4" x14ac:dyDescent="0.25">
      <c r="B229" s="12" t="s">
        <v>78</v>
      </c>
      <c r="C229" s="13">
        <v>33</v>
      </c>
      <c r="D229" s="26"/>
    </row>
    <row r="230" spans="2:4" x14ac:dyDescent="0.25">
      <c r="B230" s="22" t="s">
        <v>75</v>
      </c>
      <c r="C230" s="20">
        <v>41</v>
      </c>
      <c r="D230" s="26"/>
    </row>
    <row r="231" spans="2:4" x14ac:dyDescent="0.25">
      <c r="B231" s="14" t="s">
        <v>77</v>
      </c>
      <c r="C231" s="15">
        <v>1</v>
      </c>
      <c r="D231" s="26"/>
    </row>
    <row r="232" spans="2:4" x14ac:dyDescent="0.25">
      <c r="B232" s="14" t="s">
        <v>70</v>
      </c>
      <c r="C232" s="15">
        <v>15</v>
      </c>
      <c r="D232" s="26"/>
    </row>
    <row r="233" spans="2:4" x14ac:dyDescent="0.25">
      <c r="B233" s="14" t="s">
        <v>72</v>
      </c>
      <c r="C233" s="15">
        <v>10</v>
      </c>
      <c r="D233" s="26"/>
    </row>
    <row r="234" spans="2:4" x14ac:dyDescent="0.25">
      <c r="B234" s="14" t="s">
        <v>76</v>
      </c>
      <c r="C234" s="15">
        <v>9</v>
      </c>
      <c r="D234" s="26"/>
    </row>
    <row r="235" spans="2:4" ht="14.4" thickBot="1" x14ac:dyDescent="0.3">
      <c r="B235" s="14" t="s">
        <v>73</v>
      </c>
      <c r="C235" s="15">
        <v>6</v>
      </c>
      <c r="D235" s="26"/>
    </row>
    <row r="236" spans="2:4" ht="14.4" thickBot="1" x14ac:dyDescent="0.3">
      <c r="B236" s="10" t="s">
        <v>39</v>
      </c>
      <c r="C236" s="11">
        <v>13</v>
      </c>
      <c r="D236" s="25">
        <f>(C238+C241+C242+C243+C244)/C236</f>
        <v>0.84615384615384615</v>
      </c>
    </row>
    <row r="237" spans="2:4" x14ac:dyDescent="0.25">
      <c r="B237" s="22" t="s">
        <v>74</v>
      </c>
      <c r="C237" s="20">
        <v>1</v>
      </c>
      <c r="D237" s="26"/>
    </row>
    <row r="238" spans="2:4" x14ac:dyDescent="0.25">
      <c r="B238" s="14" t="s">
        <v>71</v>
      </c>
      <c r="C238" s="15">
        <v>1</v>
      </c>
      <c r="D238" s="26"/>
    </row>
    <row r="239" spans="2:4" x14ac:dyDescent="0.25">
      <c r="B239" s="22" t="s">
        <v>75</v>
      </c>
      <c r="C239" s="20">
        <v>12</v>
      </c>
      <c r="D239" s="26"/>
    </row>
    <row r="240" spans="2:4" x14ac:dyDescent="0.25">
      <c r="B240" s="14" t="s">
        <v>70</v>
      </c>
      <c r="C240" s="15">
        <v>2</v>
      </c>
      <c r="D240" s="26"/>
    </row>
    <row r="241" spans="2:4" x14ac:dyDescent="0.25">
      <c r="B241" s="14" t="s">
        <v>72</v>
      </c>
      <c r="C241" s="15">
        <v>2</v>
      </c>
      <c r="D241" s="26"/>
    </row>
    <row r="242" spans="2:4" x14ac:dyDescent="0.25">
      <c r="B242" s="14" t="s">
        <v>76</v>
      </c>
      <c r="C242" s="15">
        <v>5</v>
      </c>
      <c r="D242" s="26"/>
    </row>
    <row r="243" spans="2:4" x14ac:dyDescent="0.25">
      <c r="B243" s="14" t="s">
        <v>73</v>
      </c>
      <c r="C243" s="15">
        <v>1</v>
      </c>
      <c r="D243" s="26"/>
    </row>
    <row r="244" spans="2:4" ht="14.4" thickBot="1" x14ac:dyDescent="0.3">
      <c r="B244" s="14" t="s">
        <v>71</v>
      </c>
      <c r="C244" s="15">
        <v>2</v>
      </c>
      <c r="D244" s="26"/>
    </row>
    <row r="245" spans="2:4" ht="14.4" thickBot="1" x14ac:dyDescent="0.3">
      <c r="B245" s="10" t="s">
        <v>17</v>
      </c>
      <c r="C245" s="11">
        <v>194</v>
      </c>
      <c r="D245" s="25">
        <f>(C246+C249+C250+C254+C255+C256+C257-C252)/C245</f>
        <v>0.90206185567010311</v>
      </c>
    </row>
    <row r="246" spans="2:4" x14ac:dyDescent="0.25">
      <c r="B246" s="12" t="s">
        <v>78</v>
      </c>
      <c r="C246" s="13">
        <v>40</v>
      </c>
      <c r="D246" s="26"/>
    </row>
    <row r="247" spans="2:4" x14ac:dyDescent="0.25">
      <c r="B247" s="22" t="s">
        <v>74</v>
      </c>
      <c r="C247" s="20">
        <v>27</v>
      </c>
      <c r="D247" s="26"/>
    </row>
    <row r="248" spans="2:4" x14ac:dyDescent="0.25">
      <c r="B248" s="14" t="s">
        <v>70</v>
      </c>
      <c r="C248" s="15">
        <v>3</v>
      </c>
      <c r="D248" s="26"/>
    </row>
    <row r="249" spans="2:4" x14ac:dyDescent="0.25">
      <c r="B249" s="14" t="s">
        <v>72</v>
      </c>
      <c r="C249" s="15">
        <v>20</v>
      </c>
      <c r="D249" s="26"/>
    </row>
    <row r="250" spans="2:4" x14ac:dyDescent="0.25">
      <c r="B250" s="14" t="s">
        <v>71</v>
      </c>
      <c r="C250" s="15">
        <v>4</v>
      </c>
      <c r="D250" s="26"/>
    </row>
    <row r="251" spans="2:4" x14ac:dyDescent="0.25">
      <c r="B251" s="22" t="s">
        <v>75</v>
      </c>
      <c r="C251" s="20">
        <v>127</v>
      </c>
      <c r="D251" s="26"/>
    </row>
    <row r="252" spans="2:4" x14ac:dyDescent="0.25">
      <c r="B252" s="14" t="s">
        <v>77</v>
      </c>
      <c r="C252" s="15">
        <v>3</v>
      </c>
      <c r="D252" s="26"/>
    </row>
    <row r="253" spans="2:4" x14ac:dyDescent="0.25">
      <c r="B253" s="14" t="s">
        <v>70</v>
      </c>
      <c r="C253" s="15">
        <v>10</v>
      </c>
      <c r="D253" s="26"/>
    </row>
    <row r="254" spans="2:4" x14ac:dyDescent="0.25">
      <c r="B254" s="14" t="s">
        <v>72</v>
      </c>
      <c r="C254" s="15">
        <v>55</v>
      </c>
      <c r="D254" s="26"/>
    </row>
    <row r="255" spans="2:4" x14ac:dyDescent="0.25">
      <c r="B255" s="14" t="s">
        <v>76</v>
      </c>
      <c r="C255" s="15">
        <v>39</v>
      </c>
      <c r="D255" s="26"/>
    </row>
    <row r="256" spans="2:4" x14ac:dyDescent="0.25">
      <c r="B256" s="14" t="s">
        <v>73</v>
      </c>
      <c r="C256" s="15">
        <v>2</v>
      </c>
      <c r="D256" s="26"/>
    </row>
    <row r="257" spans="2:4" ht="14.4" thickBot="1" x14ac:dyDescent="0.3">
      <c r="B257" s="14" t="s">
        <v>71</v>
      </c>
      <c r="C257" s="15">
        <v>18</v>
      </c>
      <c r="D257" s="26"/>
    </row>
    <row r="258" spans="2:4" ht="14.4" thickBot="1" x14ac:dyDescent="0.3">
      <c r="B258" s="10" t="s">
        <v>13</v>
      </c>
      <c r="C258" s="11">
        <v>1709</v>
      </c>
      <c r="D258" s="25">
        <f>(C259+C263+C264+C265+C269+C270+C271+C272-C267-C261)/C258</f>
        <v>0.94031597425394964</v>
      </c>
    </row>
    <row r="259" spans="2:4" x14ac:dyDescent="0.25">
      <c r="B259" s="12" t="s">
        <v>78</v>
      </c>
      <c r="C259" s="13">
        <v>646</v>
      </c>
      <c r="D259" s="26"/>
    </row>
    <row r="260" spans="2:4" x14ac:dyDescent="0.25">
      <c r="B260" s="22" t="s">
        <v>74</v>
      </c>
      <c r="C260" s="20">
        <v>121</v>
      </c>
      <c r="D260" s="26"/>
    </row>
    <row r="261" spans="2:4" x14ac:dyDescent="0.25">
      <c r="B261" s="14" t="s">
        <v>77</v>
      </c>
      <c r="C261" s="15">
        <v>1</v>
      </c>
      <c r="D261" s="26"/>
    </row>
    <row r="262" spans="2:4" x14ac:dyDescent="0.25">
      <c r="B262" s="14" t="s">
        <v>70</v>
      </c>
      <c r="C262" s="15">
        <v>6</v>
      </c>
      <c r="D262" s="26"/>
    </row>
    <row r="263" spans="2:4" x14ac:dyDescent="0.25">
      <c r="B263" s="14" t="s">
        <v>72</v>
      </c>
      <c r="C263" s="15">
        <v>60</v>
      </c>
      <c r="D263" s="26"/>
    </row>
    <row r="264" spans="2:4" x14ac:dyDescent="0.25">
      <c r="B264" s="14" t="s">
        <v>76</v>
      </c>
      <c r="C264" s="15">
        <v>7</v>
      </c>
      <c r="D264" s="26"/>
    </row>
    <row r="265" spans="2:4" x14ac:dyDescent="0.25">
      <c r="B265" s="14" t="s">
        <v>71</v>
      </c>
      <c r="C265" s="15">
        <v>47</v>
      </c>
      <c r="D265" s="26"/>
    </row>
    <row r="266" spans="2:4" x14ac:dyDescent="0.25">
      <c r="B266" s="22" t="s">
        <v>75</v>
      </c>
      <c r="C266" s="20">
        <v>942</v>
      </c>
      <c r="D266" s="26"/>
    </row>
    <row r="267" spans="2:4" x14ac:dyDescent="0.25">
      <c r="B267" s="14" t="s">
        <v>77</v>
      </c>
      <c r="C267" s="15">
        <v>2</v>
      </c>
      <c r="D267" s="26"/>
    </row>
    <row r="268" spans="2:4" x14ac:dyDescent="0.25">
      <c r="B268" s="14" t="s">
        <v>70</v>
      </c>
      <c r="C268" s="15">
        <v>90</v>
      </c>
      <c r="D268" s="26"/>
    </row>
    <row r="269" spans="2:4" x14ac:dyDescent="0.25">
      <c r="B269" s="14" t="s">
        <v>72</v>
      </c>
      <c r="C269" s="15">
        <v>323</v>
      </c>
      <c r="D269" s="26"/>
    </row>
    <row r="270" spans="2:4" x14ac:dyDescent="0.25">
      <c r="B270" s="14" t="s">
        <v>76</v>
      </c>
      <c r="C270" s="15">
        <v>296</v>
      </c>
      <c r="D270" s="26"/>
    </row>
    <row r="271" spans="2:4" x14ac:dyDescent="0.25">
      <c r="B271" s="14" t="s">
        <v>73</v>
      </c>
      <c r="C271" s="15">
        <v>65</v>
      </c>
      <c r="D271" s="26"/>
    </row>
    <row r="272" spans="2:4" ht="14.4" thickBot="1" x14ac:dyDescent="0.3">
      <c r="B272" s="14" t="s">
        <v>71</v>
      </c>
      <c r="C272" s="15">
        <v>166</v>
      </c>
      <c r="D272" s="26"/>
    </row>
    <row r="273" spans="2:4" ht="14.4" thickBot="1" x14ac:dyDescent="0.3">
      <c r="B273" s="10" t="s">
        <v>21</v>
      </c>
      <c r="C273" s="11">
        <v>341</v>
      </c>
      <c r="D273" s="25">
        <f>(C274+C278+C279+C280+C284+C285+C286+C287-C276-C282)/C273</f>
        <v>0.88269794721407624</v>
      </c>
    </row>
    <row r="274" spans="2:4" x14ac:dyDescent="0.25">
      <c r="B274" s="12" t="s">
        <v>78</v>
      </c>
      <c r="C274" s="13">
        <v>145</v>
      </c>
      <c r="D274" s="26"/>
    </row>
    <row r="275" spans="2:4" x14ac:dyDescent="0.25">
      <c r="B275" s="22" t="s">
        <v>74</v>
      </c>
      <c r="C275" s="20">
        <v>17</v>
      </c>
      <c r="D275" s="26"/>
    </row>
    <row r="276" spans="2:4" x14ac:dyDescent="0.25">
      <c r="B276" s="14" t="s">
        <v>77</v>
      </c>
      <c r="C276" s="15">
        <v>1</v>
      </c>
      <c r="D276" s="26"/>
    </row>
    <row r="277" spans="2:4" x14ac:dyDescent="0.25">
      <c r="B277" s="14" t="s">
        <v>70</v>
      </c>
      <c r="C277" s="15">
        <v>1</v>
      </c>
      <c r="D277" s="26"/>
    </row>
    <row r="278" spans="2:4" x14ac:dyDescent="0.25">
      <c r="B278" s="14" t="s">
        <v>72</v>
      </c>
      <c r="C278" s="15">
        <v>5</v>
      </c>
      <c r="D278" s="26"/>
    </row>
    <row r="279" spans="2:4" x14ac:dyDescent="0.25">
      <c r="B279" s="14" t="s">
        <v>73</v>
      </c>
      <c r="C279" s="15">
        <v>4</v>
      </c>
      <c r="D279" s="26"/>
    </row>
    <row r="280" spans="2:4" x14ac:dyDescent="0.25">
      <c r="B280" s="14" t="s">
        <v>71</v>
      </c>
      <c r="C280" s="15">
        <v>6</v>
      </c>
      <c r="D280" s="26"/>
    </row>
    <row r="281" spans="2:4" x14ac:dyDescent="0.25">
      <c r="B281" s="22" t="s">
        <v>75</v>
      </c>
      <c r="C281" s="20">
        <v>179</v>
      </c>
      <c r="D281" s="26"/>
    </row>
    <row r="282" spans="2:4" x14ac:dyDescent="0.25">
      <c r="B282" s="14" t="s">
        <v>77</v>
      </c>
      <c r="C282" s="15">
        <v>3</v>
      </c>
      <c r="D282" s="26"/>
    </row>
    <row r="283" spans="2:4" x14ac:dyDescent="0.25">
      <c r="B283" s="14" t="s">
        <v>70</v>
      </c>
      <c r="C283" s="15">
        <v>31</v>
      </c>
      <c r="D283" s="26"/>
    </row>
    <row r="284" spans="2:4" x14ac:dyDescent="0.25">
      <c r="B284" s="14" t="s">
        <v>72</v>
      </c>
      <c r="C284" s="15">
        <v>57</v>
      </c>
      <c r="D284" s="26"/>
    </row>
    <row r="285" spans="2:4" x14ac:dyDescent="0.25">
      <c r="B285" s="14" t="s">
        <v>76</v>
      </c>
      <c r="C285" s="15">
        <v>50</v>
      </c>
      <c r="D285" s="26"/>
    </row>
    <row r="286" spans="2:4" x14ac:dyDescent="0.25">
      <c r="B286" s="14" t="s">
        <v>73</v>
      </c>
      <c r="C286" s="15">
        <v>26</v>
      </c>
      <c r="D286" s="26"/>
    </row>
    <row r="287" spans="2:4" ht="14.4" thickBot="1" x14ac:dyDescent="0.3">
      <c r="B287" s="14" t="s">
        <v>71</v>
      </c>
      <c r="C287" s="15">
        <v>12</v>
      </c>
      <c r="D287" s="26"/>
    </row>
    <row r="288" spans="2:4" ht="14.4" thickBot="1" x14ac:dyDescent="0.3">
      <c r="B288" s="10" t="s">
        <v>11</v>
      </c>
      <c r="C288" s="11">
        <v>276</v>
      </c>
      <c r="D288" s="25">
        <f>(C289+C292+C293+C296+C297+C298+C299-C291)/C288</f>
        <v>0.8876811594202898</v>
      </c>
    </row>
    <row r="289" spans="2:4" x14ac:dyDescent="0.25">
      <c r="B289" s="12" t="s">
        <v>78</v>
      </c>
      <c r="C289" s="13">
        <v>96</v>
      </c>
      <c r="D289" s="26"/>
    </row>
    <row r="290" spans="2:4" x14ac:dyDescent="0.25">
      <c r="B290" s="22" t="s">
        <v>74</v>
      </c>
      <c r="C290" s="20">
        <v>18</v>
      </c>
      <c r="D290" s="26"/>
    </row>
    <row r="291" spans="2:4" x14ac:dyDescent="0.25">
      <c r="B291" s="14" t="s">
        <v>77</v>
      </c>
      <c r="C291" s="15">
        <v>1</v>
      </c>
      <c r="D291" s="26"/>
    </row>
    <row r="292" spans="2:4" x14ac:dyDescent="0.25">
      <c r="B292" s="14" t="s">
        <v>72</v>
      </c>
      <c r="C292" s="15">
        <v>11</v>
      </c>
      <c r="D292" s="26"/>
    </row>
    <row r="293" spans="2:4" x14ac:dyDescent="0.25">
      <c r="B293" s="14" t="s">
        <v>71</v>
      </c>
      <c r="C293" s="15">
        <v>6</v>
      </c>
      <c r="D293" s="26"/>
    </row>
    <row r="294" spans="2:4" x14ac:dyDescent="0.25">
      <c r="B294" s="22" t="s">
        <v>75</v>
      </c>
      <c r="C294" s="20">
        <v>162</v>
      </c>
      <c r="D294" s="26"/>
    </row>
    <row r="295" spans="2:4" x14ac:dyDescent="0.25">
      <c r="B295" s="14" t="s">
        <v>70</v>
      </c>
      <c r="C295" s="15">
        <v>29</v>
      </c>
      <c r="D295" s="26"/>
    </row>
    <row r="296" spans="2:4" x14ac:dyDescent="0.25">
      <c r="B296" s="14" t="s">
        <v>72</v>
      </c>
      <c r="C296" s="15">
        <v>68</v>
      </c>
      <c r="D296" s="26"/>
    </row>
    <row r="297" spans="2:4" x14ac:dyDescent="0.25">
      <c r="B297" s="14" t="s">
        <v>76</v>
      </c>
      <c r="C297" s="15">
        <v>50</v>
      </c>
      <c r="D297" s="26"/>
    </row>
    <row r="298" spans="2:4" x14ac:dyDescent="0.25">
      <c r="B298" s="14" t="s">
        <v>73</v>
      </c>
      <c r="C298" s="15">
        <v>5</v>
      </c>
      <c r="D298" s="26"/>
    </row>
    <row r="299" spans="2:4" ht="14.4" thickBot="1" x14ac:dyDescent="0.3">
      <c r="B299" s="14" t="s">
        <v>71</v>
      </c>
      <c r="C299" s="15">
        <v>10</v>
      </c>
      <c r="D299" s="26"/>
    </row>
    <row r="300" spans="2:4" ht="14.4" thickBot="1" x14ac:dyDescent="0.3">
      <c r="B300" s="10" t="s">
        <v>57</v>
      </c>
      <c r="C300" s="11">
        <v>127</v>
      </c>
      <c r="D300" s="25">
        <f>(C301+C303+C304+C305+C308+C309+C310+C311)/C300</f>
        <v>0.89763779527559051</v>
      </c>
    </row>
    <row r="301" spans="2:4" x14ac:dyDescent="0.25">
      <c r="B301" s="12" t="s">
        <v>78</v>
      </c>
      <c r="C301" s="13">
        <v>39</v>
      </c>
      <c r="D301" s="26"/>
    </row>
    <row r="302" spans="2:4" x14ac:dyDescent="0.25">
      <c r="B302" s="22" t="s">
        <v>74</v>
      </c>
      <c r="C302" s="20">
        <v>7</v>
      </c>
      <c r="D302" s="26"/>
    </row>
    <row r="303" spans="2:4" x14ac:dyDescent="0.25">
      <c r="B303" s="14" t="s">
        <v>72</v>
      </c>
      <c r="C303" s="15">
        <v>5</v>
      </c>
      <c r="D303" s="26"/>
    </row>
    <row r="304" spans="2:4" x14ac:dyDescent="0.25">
      <c r="B304" s="14" t="s">
        <v>73</v>
      </c>
      <c r="C304" s="15">
        <v>1</v>
      </c>
      <c r="D304" s="26"/>
    </row>
    <row r="305" spans="2:4" x14ac:dyDescent="0.25">
      <c r="B305" s="14" t="s">
        <v>71</v>
      </c>
      <c r="C305" s="15">
        <v>1</v>
      </c>
      <c r="D305" s="26"/>
    </row>
    <row r="306" spans="2:4" x14ac:dyDescent="0.25">
      <c r="B306" s="22" t="s">
        <v>75</v>
      </c>
      <c r="C306" s="20">
        <v>81</v>
      </c>
      <c r="D306" s="26"/>
    </row>
    <row r="307" spans="2:4" x14ac:dyDescent="0.25">
      <c r="B307" s="14" t="s">
        <v>70</v>
      </c>
      <c r="C307" s="15">
        <v>13</v>
      </c>
      <c r="D307" s="26"/>
    </row>
    <row r="308" spans="2:4" x14ac:dyDescent="0.25">
      <c r="B308" s="14" t="s">
        <v>72</v>
      </c>
      <c r="C308" s="15">
        <v>26</v>
      </c>
      <c r="D308" s="26"/>
    </row>
    <row r="309" spans="2:4" x14ac:dyDescent="0.25">
      <c r="B309" s="14" t="s">
        <v>76</v>
      </c>
      <c r="C309" s="15">
        <v>31</v>
      </c>
      <c r="D309" s="26"/>
    </row>
    <row r="310" spans="2:4" x14ac:dyDescent="0.25">
      <c r="B310" s="14" t="s">
        <v>73</v>
      </c>
      <c r="C310" s="15">
        <v>6</v>
      </c>
      <c r="D310" s="26"/>
    </row>
    <row r="311" spans="2:4" ht="14.4" thickBot="1" x14ac:dyDescent="0.3">
      <c r="B311" s="14" t="s">
        <v>71</v>
      </c>
      <c r="C311" s="15">
        <v>5</v>
      </c>
      <c r="D311" s="26"/>
    </row>
    <row r="312" spans="2:4" ht="14.4" thickBot="1" x14ac:dyDescent="0.3">
      <c r="B312" s="10" t="s">
        <v>4</v>
      </c>
      <c r="C312" s="11">
        <v>533</v>
      </c>
      <c r="D312" s="25">
        <f>(C313+C316+C317+C318+C322+C323+C324+C325-C320)/C312</f>
        <v>0.91744840525328331</v>
      </c>
    </row>
    <row r="313" spans="2:4" x14ac:dyDescent="0.25">
      <c r="B313" s="12" t="s">
        <v>78</v>
      </c>
      <c r="C313" s="13">
        <v>229</v>
      </c>
      <c r="D313" s="26"/>
    </row>
    <row r="314" spans="2:4" x14ac:dyDescent="0.25">
      <c r="B314" s="22" t="s">
        <v>74</v>
      </c>
      <c r="C314" s="20">
        <v>50</v>
      </c>
      <c r="D314" s="26"/>
    </row>
    <row r="315" spans="2:4" x14ac:dyDescent="0.25">
      <c r="B315" s="14" t="s">
        <v>70</v>
      </c>
      <c r="C315" s="15">
        <v>3</v>
      </c>
      <c r="D315" s="26"/>
    </row>
    <row r="316" spans="2:4" x14ac:dyDescent="0.25">
      <c r="B316" s="14" t="s">
        <v>72</v>
      </c>
      <c r="C316" s="15">
        <v>22</v>
      </c>
      <c r="D316" s="26"/>
    </row>
    <row r="317" spans="2:4" x14ac:dyDescent="0.25">
      <c r="B317" s="14" t="s">
        <v>73</v>
      </c>
      <c r="C317" s="15">
        <v>16</v>
      </c>
      <c r="D317" s="26"/>
    </row>
    <row r="318" spans="2:4" x14ac:dyDescent="0.25">
      <c r="B318" s="14" t="s">
        <v>71</v>
      </c>
      <c r="C318" s="15">
        <v>9</v>
      </c>
      <c r="D318" s="26"/>
    </row>
    <row r="319" spans="2:4" x14ac:dyDescent="0.25">
      <c r="B319" s="22" t="s">
        <v>75</v>
      </c>
      <c r="C319" s="20">
        <v>254</v>
      </c>
      <c r="D319" s="26"/>
    </row>
    <row r="320" spans="2:4" x14ac:dyDescent="0.25">
      <c r="B320" s="14" t="s">
        <v>77</v>
      </c>
      <c r="C320" s="15">
        <v>1</v>
      </c>
      <c r="D320" s="26"/>
    </row>
    <row r="321" spans="2:4" x14ac:dyDescent="0.25">
      <c r="B321" s="14" t="s">
        <v>70</v>
      </c>
      <c r="C321" s="15">
        <v>39</v>
      </c>
      <c r="D321" s="26"/>
    </row>
    <row r="322" spans="2:4" x14ac:dyDescent="0.25">
      <c r="B322" s="14" t="s">
        <v>72</v>
      </c>
      <c r="C322" s="15">
        <v>97</v>
      </c>
      <c r="D322" s="26"/>
    </row>
    <row r="323" spans="2:4" x14ac:dyDescent="0.25">
      <c r="B323" s="14" t="s">
        <v>76</v>
      </c>
      <c r="C323" s="15">
        <v>73</v>
      </c>
      <c r="D323" s="26"/>
    </row>
    <row r="324" spans="2:4" x14ac:dyDescent="0.25">
      <c r="B324" s="14" t="s">
        <v>73</v>
      </c>
      <c r="C324" s="15">
        <v>24</v>
      </c>
      <c r="D324" s="26"/>
    </row>
    <row r="325" spans="2:4" ht="14.4" thickBot="1" x14ac:dyDescent="0.3">
      <c r="B325" s="14" t="s">
        <v>71</v>
      </c>
      <c r="C325" s="15">
        <v>20</v>
      </c>
      <c r="D325" s="26"/>
    </row>
    <row r="326" spans="2:4" ht="14.4" thickBot="1" x14ac:dyDescent="0.3">
      <c r="B326" s="10" t="s">
        <v>31</v>
      </c>
      <c r="C326" s="11">
        <v>81</v>
      </c>
      <c r="D326" s="25">
        <f>(C327+C330+C331+C335+C336+C337+C338-C333)/C326</f>
        <v>0.77777777777777779</v>
      </c>
    </row>
    <row r="327" spans="2:4" x14ac:dyDescent="0.25">
      <c r="B327" s="12" t="s">
        <v>78</v>
      </c>
      <c r="C327" s="13">
        <v>16</v>
      </c>
      <c r="D327" s="26"/>
    </row>
    <row r="328" spans="2:4" x14ac:dyDescent="0.25">
      <c r="B328" s="22" t="s">
        <v>74</v>
      </c>
      <c r="C328" s="20">
        <v>3</v>
      </c>
      <c r="D328" s="26"/>
    </row>
    <row r="329" spans="2:4" x14ac:dyDescent="0.25">
      <c r="B329" s="14" t="s">
        <v>70</v>
      </c>
      <c r="C329" s="15">
        <v>1</v>
      </c>
      <c r="D329" s="26"/>
    </row>
    <row r="330" spans="2:4" x14ac:dyDescent="0.25">
      <c r="B330" s="14" t="s">
        <v>73</v>
      </c>
      <c r="C330" s="15">
        <v>1</v>
      </c>
      <c r="D330" s="26"/>
    </row>
    <row r="331" spans="2:4" x14ac:dyDescent="0.25">
      <c r="B331" s="14" t="s">
        <v>71</v>
      </c>
      <c r="C331" s="15">
        <v>1</v>
      </c>
      <c r="D331" s="26"/>
    </row>
    <row r="332" spans="2:4" x14ac:dyDescent="0.25">
      <c r="B332" s="22" t="s">
        <v>75</v>
      </c>
      <c r="C332" s="20">
        <v>62</v>
      </c>
      <c r="D332" s="26"/>
    </row>
    <row r="333" spans="2:4" x14ac:dyDescent="0.25">
      <c r="B333" s="14" t="s">
        <v>77</v>
      </c>
      <c r="C333" s="15">
        <v>3</v>
      </c>
      <c r="D333" s="26"/>
    </row>
    <row r="334" spans="2:4" x14ac:dyDescent="0.25">
      <c r="B334" s="14" t="s">
        <v>70</v>
      </c>
      <c r="C334" s="15">
        <v>11</v>
      </c>
      <c r="D334" s="26"/>
    </row>
    <row r="335" spans="2:4" x14ac:dyDescent="0.25">
      <c r="B335" s="14" t="s">
        <v>72</v>
      </c>
      <c r="C335" s="15">
        <v>18</v>
      </c>
      <c r="D335" s="26"/>
    </row>
    <row r="336" spans="2:4" x14ac:dyDescent="0.25">
      <c r="B336" s="14" t="s">
        <v>76</v>
      </c>
      <c r="C336" s="15">
        <v>19</v>
      </c>
      <c r="D336" s="26"/>
    </row>
    <row r="337" spans="2:4" x14ac:dyDescent="0.25">
      <c r="B337" s="14" t="s">
        <v>73</v>
      </c>
      <c r="C337" s="15">
        <v>8</v>
      </c>
      <c r="D337" s="26"/>
    </row>
    <row r="338" spans="2:4" ht="14.4" thickBot="1" x14ac:dyDescent="0.3">
      <c r="B338" s="14" t="s">
        <v>71</v>
      </c>
      <c r="C338" s="15">
        <v>3</v>
      </c>
      <c r="D338" s="26"/>
    </row>
    <row r="339" spans="2:4" ht="14.4" thickBot="1" x14ac:dyDescent="0.3">
      <c r="B339" s="10" t="s">
        <v>63</v>
      </c>
      <c r="C339" s="11">
        <v>53</v>
      </c>
      <c r="D339" s="25">
        <f>(C340+C342)/C339</f>
        <v>1</v>
      </c>
    </row>
    <row r="340" spans="2:4" x14ac:dyDescent="0.25">
      <c r="B340" s="12" t="s">
        <v>78</v>
      </c>
      <c r="C340" s="13">
        <v>49</v>
      </c>
      <c r="D340" s="26"/>
    </row>
    <row r="341" spans="2:4" x14ac:dyDescent="0.25">
      <c r="B341" s="22" t="s">
        <v>75</v>
      </c>
      <c r="C341" s="20">
        <v>4</v>
      </c>
      <c r="D341" s="26"/>
    </row>
    <row r="342" spans="2:4" ht="14.4" thickBot="1" x14ac:dyDescent="0.3">
      <c r="B342" s="14" t="s">
        <v>76</v>
      </c>
      <c r="C342" s="15">
        <v>4</v>
      </c>
      <c r="D342" s="26"/>
    </row>
    <row r="343" spans="2:4" ht="14.4" thickBot="1" x14ac:dyDescent="0.3">
      <c r="B343" s="10" t="s">
        <v>26</v>
      </c>
      <c r="C343" s="11">
        <v>122</v>
      </c>
      <c r="D343" s="25">
        <f>(C344+C347+C348+C351+C352+C353+C354)/C343</f>
        <v>0.84426229508196726</v>
      </c>
    </row>
    <row r="344" spans="2:4" x14ac:dyDescent="0.25">
      <c r="B344" s="12" t="s">
        <v>78</v>
      </c>
      <c r="C344" s="13">
        <v>41</v>
      </c>
      <c r="D344" s="26"/>
    </row>
    <row r="345" spans="2:4" x14ac:dyDescent="0.25">
      <c r="B345" s="22" t="s">
        <v>74</v>
      </c>
      <c r="C345" s="20">
        <v>6</v>
      </c>
      <c r="D345" s="26"/>
    </row>
    <row r="346" spans="2:4" x14ac:dyDescent="0.25">
      <c r="B346" s="14" t="s">
        <v>70</v>
      </c>
      <c r="C346" s="15">
        <v>1</v>
      </c>
      <c r="D346" s="26"/>
    </row>
    <row r="347" spans="2:4" x14ac:dyDescent="0.25">
      <c r="B347" s="14" t="s">
        <v>72</v>
      </c>
      <c r="C347" s="15">
        <v>1</v>
      </c>
      <c r="D347" s="26"/>
    </row>
    <row r="348" spans="2:4" x14ac:dyDescent="0.25">
      <c r="B348" s="14" t="s">
        <v>71</v>
      </c>
      <c r="C348" s="15">
        <v>4</v>
      </c>
      <c r="D348" s="26"/>
    </row>
    <row r="349" spans="2:4" x14ac:dyDescent="0.25">
      <c r="B349" s="22" t="s">
        <v>75</v>
      </c>
      <c r="C349" s="20">
        <v>75</v>
      </c>
      <c r="D349" s="26"/>
    </row>
    <row r="350" spans="2:4" x14ac:dyDescent="0.25">
      <c r="B350" s="14" t="s">
        <v>70</v>
      </c>
      <c r="C350" s="15">
        <v>18</v>
      </c>
      <c r="D350" s="26"/>
    </row>
    <row r="351" spans="2:4" x14ac:dyDescent="0.25">
      <c r="B351" s="14" t="s">
        <v>72</v>
      </c>
      <c r="C351" s="15">
        <v>9</v>
      </c>
      <c r="D351" s="26"/>
    </row>
    <row r="352" spans="2:4" x14ac:dyDescent="0.25">
      <c r="B352" s="14" t="s">
        <v>76</v>
      </c>
      <c r="C352" s="15">
        <v>34</v>
      </c>
      <c r="D352" s="26"/>
    </row>
    <row r="353" spans="2:4" x14ac:dyDescent="0.25">
      <c r="B353" s="14" t="s">
        <v>73</v>
      </c>
      <c r="C353" s="15">
        <v>6</v>
      </c>
      <c r="D353" s="26"/>
    </row>
    <row r="354" spans="2:4" ht="14.4" thickBot="1" x14ac:dyDescent="0.3">
      <c r="B354" s="14" t="s">
        <v>71</v>
      </c>
      <c r="C354" s="15">
        <v>8</v>
      </c>
      <c r="D354" s="26"/>
    </row>
    <row r="355" spans="2:4" ht="14.4" thickBot="1" x14ac:dyDescent="0.3">
      <c r="B355" s="10" t="s">
        <v>23</v>
      </c>
      <c r="C355" s="11">
        <v>513</v>
      </c>
      <c r="D355" s="25">
        <f>(C356+C359+C360+C361+C365+C366+C367+C368-C363)/C355</f>
        <v>0.87914230019493178</v>
      </c>
    </row>
    <row r="356" spans="2:4" x14ac:dyDescent="0.25">
      <c r="B356" s="12" t="s">
        <v>78</v>
      </c>
      <c r="C356" s="13">
        <v>127</v>
      </c>
      <c r="D356" s="26"/>
    </row>
    <row r="357" spans="2:4" x14ac:dyDescent="0.25">
      <c r="B357" s="22" t="s">
        <v>74</v>
      </c>
      <c r="C357" s="20">
        <v>55</v>
      </c>
      <c r="D357" s="26"/>
    </row>
    <row r="358" spans="2:4" x14ac:dyDescent="0.25">
      <c r="B358" s="14" t="s">
        <v>70</v>
      </c>
      <c r="C358" s="15">
        <v>2</v>
      </c>
      <c r="D358" s="26"/>
    </row>
    <row r="359" spans="2:4" x14ac:dyDescent="0.25">
      <c r="B359" s="14" t="s">
        <v>72</v>
      </c>
      <c r="C359" s="15">
        <v>24</v>
      </c>
      <c r="D359" s="26"/>
    </row>
    <row r="360" spans="2:4" x14ac:dyDescent="0.25">
      <c r="B360" s="14" t="s">
        <v>76</v>
      </c>
      <c r="C360" s="15">
        <v>7</v>
      </c>
      <c r="D360" s="26"/>
    </row>
    <row r="361" spans="2:4" x14ac:dyDescent="0.25">
      <c r="B361" s="14" t="s">
        <v>71</v>
      </c>
      <c r="C361" s="15">
        <v>22</v>
      </c>
      <c r="D361" s="26"/>
    </row>
    <row r="362" spans="2:4" x14ac:dyDescent="0.25">
      <c r="B362" s="22" t="s">
        <v>75</v>
      </c>
      <c r="C362" s="20">
        <v>331</v>
      </c>
      <c r="D362" s="26"/>
    </row>
    <row r="363" spans="2:4" x14ac:dyDescent="0.25">
      <c r="B363" s="14" t="s">
        <v>77</v>
      </c>
      <c r="C363" s="15">
        <v>1</v>
      </c>
      <c r="D363" s="26"/>
    </row>
    <row r="364" spans="2:4" x14ac:dyDescent="0.25">
      <c r="B364" s="14" t="s">
        <v>70</v>
      </c>
      <c r="C364" s="15">
        <v>58</v>
      </c>
      <c r="D364" s="26"/>
    </row>
    <row r="365" spans="2:4" x14ac:dyDescent="0.25">
      <c r="B365" s="14" t="s">
        <v>72</v>
      </c>
      <c r="C365" s="15">
        <v>98</v>
      </c>
      <c r="D365" s="26"/>
    </row>
    <row r="366" spans="2:4" x14ac:dyDescent="0.25">
      <c r="B366" s="14" t="s">
        <v>76</v>
      </c>
      <c r="C366" s="15">
        <v>100</v>
      </c>
      <c r="D366" s="26"/>
    </row>
    <row r="367" spans="2:4" x14ac:dyDescent="0.25">
      <c r="B367" s="14" t="s">
        <v>73</v>
      </c>
      <c r="C367" s="15">
        <v>22</v>
      </c>
      <c r="D367" s="26"/>
    </row>
    <row r="368" spans="2:4" ht="14.4" thickBot="1" x14ac:dyDescent="0.3">
      <c r="B368" s="14" t="s">
        <v>71</v>
      </c>
      <c r="C368" s="15">
        <v>52</v>
      </c>
      <c r="D368" s="26"/>
    </row>
    <row r="369" spans="2:4" ht="14.4" thickBot="1" x14ac:dyDescent="0.3">
      <c r="B369" s="10" t="s">
        <v>65</v>
      </c>
      <c r="C369" s="11">
        <v>59</v>
      </c>
      <c r="D369" s="25">
        <f>(C370+C373+C376+C377+C378+C379)/C369</f>
        <v>0.84745762711864403</v>
      </c>
    </row>
    <row r="370" spans="2:4" x14ac:dyDescent="0.25">
      <c r="B370" s="12" t="s">
        <v>78</v>
      </c>
      <c r="C370" s="13">
        <v>17</v>
      </c>
      <c r="D370" s="26"/>
    </row>
    <row r="371" spans="2:4" x14ac:dyDescent="0.25">
      <c r="B371" s="22" t="s">
        <v>74</v>
      </c>
      <c r="C371" s="20">
        <v>5</v>
      </c>
      <c r="D371" s="26"/>
    </row>
    <row r="372" spans="2:4" x14ac:dyDescent="0.25">
      <c r="B372" s="14" t="s">
        <v>70</v>
      </c>
      <c r="C372" s="15">
        <v>1</v>
      </c>
      <c r="D372" s="26"/>
    </row>
    <row r="373" spans="2:4" x14ac:dyDescent="0.25">
      <c r="B373" s="14" t="s">
        <v>73</v>
      </c>
      <c r="C373" s="15">
        <v>4</v>
      </c>
      <c r="D373" s="26"/>
    </row>
    <row r="374" spans="2:4" x14ac:dyDescent="0.25">
      <c r="B374" s="22" t="s">
        <v>75</v>
      </c>
      <c r="C374" s="20">
        <v>37</v>
      </c>
      <c r="D374" s="26"/>
    </row>
    <row r="375" spans="2:4" x14ac:dyDescent="0.25">
      <c r="B375" s="14" t="s">
        <v>70</v>
      </c>
      <c r="C375" s="15">
        <v>8</v>
      </c>
      <c r="D375" s="26"/>
    </row>
    <row r="376" spans="2:4" x14ac:dyDescent="0.25">
      <c r="B376" s="14" t="s">
        <v>72</v>
      </c>
      <c r="C376" s="15">
        <v>13</v>
      </c>
      <c r="D376" s="26"/>
    </row>
    <row r="377" spans="2:4" x14ac:dyDescent="0.25">
      <c r="B377" s="14" t="s">
        <v>76</v>
      </c>
      <c r="C377" s="15">
        <v>10</v>
      </c>
      <c r="D377" s="26"/>
    </row>
    <row r="378" spans="2:4" x14ac:dyDescent="0.25">
      <c r="B378" s="14" t="s">
        <v>73</v>
      </c>
      <c r="C378" s="15">
        <v>3</v>
      </c>
      <c r="D378" s="26"/>
    </row>
    <row r="379" spans="2:4" ht="14.4" thickBot="1" x14ac:dyDescent="0.3">
      <c r="B379" s="14" t="s">
        <v>71</v>
      </c>
      <c r="C379" s="15">
        <v>3</v>
      </c>
      <c r="D379" s="26"/>
    </row>
    <row r="380" spans="2:4" ht="14.4" thickBot="1" x14ac:dyDescent="0.3">
      <c r="B380" s="10" t="s">
        <v>5</v>
      </c>
      <c r="C380" s="11">
        <v>1924</v>
      </c>
      <c r="D380" s="25">
        <f>(C381+C385+C386+C387+C388+C392+C393+C394+C395-C390-C383)/C380</f>
        <v>0.91060291060291065</v>
      </c>
    </row>
    <row r="381" spans="2:4" x14ac:dyDescent="0.25">
      <c r="B381" s="12" t="s">
        <v>78</v>
      </c>
      <c r="C381" s="13">
        <v>834</v>
      </c>
      <c r="D381" s="26"/>
    </row>
    <row r="382" spans="2:4" x14ac:dyDescent="0.25">
      <c r="B382" s="22" t="s">
        <v>74</v>
      </c>
      <c r="C382" s="20">
        <v>126</v>
      </c>
      <c r="D382" s="26"/>
    </row>
    <row r="383" spans="2:4" x14ac:dyDescent="0.25">
      <c r="B383" s="14" t="s">
        <v>77</v>
      </c>
      <c r="C383" s="15">
        <v>2</v>
      </c>
      <c r="D383" s="26"/>
    </row>
    <row r="384" spans="2:4" x14ac:dyDescent="0.25">
      <c r="B384" s="14" t="s">
        <v>70</v>
      </c>
      <c r="C384" s="15">
        <v>20</v>
      </c>
      <c r="D384" s="26"/>
    </row>
    <row r="385" spans="2:4" x14ac:dyDescent="0.25">
      <c r="B385" s="14" t="s">
        <v>72</v>
      </c>
      <c r="C385" s="15">
        <v>30</v>
      </c>
      <c r="D385" s="26"/>
    </row>
    <row r="386" spans="2:4" x14ac:dyDescent="0.25">
      <c r="B386" s="14" t="s">
        <v>76</v>
      </c>
      <c r="C386" s="15">
        <v>3</v>
      </c>
      <c r="D386" s="26"/>
    </row>
    <row r="387" spans="2:4" x14ac:dyDescent="0.25">
      <c r="B387" s="14" t="s">
        <v>73</v>
      </c>
      <c r="C387" s="15">
        <v>53</v>
      </c>
      <c r="D387" s="26"/>
    </row>
    <row r="388" spans="2:4" x14ac:dyDescent="0.25">
      <c r="B388" s="14" t="s">
        <v>71</v>
      </c>
      <c r="C388" s="15">
        <v>18</v>
      </c>
      <c r="D388" s="26"/>
    </row>
    <row r="389" spans="2:4" x14ac:dyDescent="0.25">
      <c r="B389" s="22" t="s">
        <v>75</v>
      </c>
      <c r="C389" s="20">
        <v>964</v>
      </c>
      <c r="D389" s="26"/>
    </row>
    <row r="390" spans="2:4" x14ac:dyDescent="0.25">
      <c r="B390" s="14" t="s">
        <v>77</v>
      </c>
      <c r="C390" s="15">
        <v>13</v>
      </c>
      <c r="D390" s="26"/>
    </row>
    <row r="391" spans="2:4" x14ac:dyDescent="0.25">
      <c r="B391" s="14" t="s">
        <v>70</v>
      </c>
      <c r="C391" s="15">
        <v>122</v>
      </c>
      <c r="D391" s="26"/>
    </row>
    <row r="392" spans="2:4" x14ac:dyDescent="0.25">
      <c r="B392" s="14" t="s">
        <v>72</v>
      </c>
      <c r="C392" s="15">
        <v>328</v>
      </c>
      <c r="D392" s="26"/>
    </row>
    <row r="393" spans="2:4" x14ac:dyDescent="0.25">
      <c r="B393" s="14" t="s">
        <v>76</v>
      </c>
      <c r="C393" s="15">
        <v>333</v>
      </c>
      <c r="D393" s="26"/>
    </row>
    <row r="394" spans="2:4" x14ac:dyDescent="0.25">
      <c r="B394" s="14" t="s">
        <v>73</v>
      </c>
      <c r="C394" s="15">
        <v>107</v>
      </c>
      <c r="D394" s="26"/>
    </row>
    <row r="395" spans="2:4" ht="14.4" thickBot="1" x14ac:dyDescent="0.3">
      <c r="B395" s="14" t="s">
        <v>71</v>
      </c>
      <c r="C395" s="15">
        <v>61</v>
      </c>
      <c r="D395" s="26"/>
    </row>
    <row r="396" spans="2:4" ht="14.4" thickBot="1" x14ac:dyDescent="0.3">
      <c r="B396" s="10" t="s">
        <v>66</v>
      </c>
      <c r="C396" s="11">
        <v>480</v>
      </c>
      <c r="D396" s="25">
        <f>(C397+C399+C403+C404+C405+C406-C401)/C396</f>
        <v>0.93125000000000002</v>
      </c>
    </row>
    <row r="397" spans="2:4" x14ac:dyDescent="0.25">
      <c r="B397" s="12" t="s">
        <v>78</v>
      </c>
      <c r="C397" s="13">
        <v>268</v>
      </c>
      <c r="D397" s="26"/>
    </row>
    <row r="398" spans="2:4" x14ac:dyDescent="0.25">
      <c r="B398" s="22" t="s">
        <v>74</v>
      </c>
      <c r="C398" s="20">
        <v>1</v>
      </c>
      <c r="D398" s="26"/>
    </row>
    <row r="399" spans="2:4" x14ac:dyDescent="0.25">
      <c r="B399" s="14" t="s">
        <v>72</v>
      </c>
      <c r="C399" s="15">
        <v>1</v>
      </c>
      <c r="D399" s="26"/>
    </row>
    <row r="400" spans="2:4" x14ac:dyDescent="0.25">
      <c r="B400" s="22" t="s">
        <v>75</v>
      </c>
      <c r="C400" s="20">
        <v>211</v>
      </c>
      <c r="D400" s="26"/>
    </row>
    <row r="401" spans="2:4" x14ac:dyDescent="0.25">
      <c r="B401" s="14" t="s">
        <v>77</v>
      </c>
      <c r="C401" s="15">
        <v>2</v>
      </c>
      <c r="D401" s="26"/>
    </row>
    <row r="402" spans="2:4" x14ac:dyDescent="0.25">
      <c r="B402" s="14" t="s">
        <v>70</v>
      </c>
      <c r="C402" s="15">
        <v>29</v>
      </c>
      <c r="D402" s="26"/>
    </row>
    <row r="403" spans="2:4" x14ac:dyDescent="0.25">
      <c r="B403" s="14" t="s">
        <v>72</v>
      </c>
      <c r="C403" s="15">
        <v>47</v>
      </c>
      <c r="D403" s="26"/>
    </row>
    <row r="404" spans="2:4" x14ac:dyDescent="0.25">
      <c r="B404" s="14" t="s">
        <v>76</v>
      </c>
      <c r="C404" s="15">
        <v>50</v>
      </c>
      <c r="D404" s="26"/>
    </row>
    <row r="405" spans="2:4" x14ac:dyDescent="0.25">
      <c r="B405" s="14" t="s">
        <v>73</v>
      </c>
      <c r="C405" s="15">
        <v>73</v>
      </c>
      <c r="D405" s="26"/>
    </row>
    <row r="406" spans="2:4" ht="14.4" thickBot="1" x14ac:dyDescent="0.3">
      <c r="B406" s="14" t="s">
        <v>71</v>
      </c>
      <c r="C406" s="15">
        <v>10</v>
      </c>
      <c r="D406" s="26"/>
    </row>
    <row r="407" spans="2:4" ht="14.4" thickBot="1" x14ac:dyDescent="0.3">
      <c r="B407" s="10" t="s">
        <v>40</v>
      </c>
      <c r="C407" s="11">
        <v>21</v>
      </c>
      <c r="D407" s="25">
        <f>(C408+C411+C412+C413)/C407</f>
        <v>0.90476190476190477</v>
      </c>
    </row>
    <row r="408" spans="2:4" x14ac:dyDescent="0.25">
      <c r="B408" s="12" t="s">
        <v>78</v>
      </c>
      <c r="C408" s="13">
        <v>11</v>
      </c>
      <c r="D408" s="26"/>
    </row>
    <row r="409" spans="2:4" x14ac:dyDescent="0.25">
      <c r="B409" s="22" t="s">
        <v>75</v>
      </c>
      <c r="C409" s="20">
        <v>10</v>
      </c>
      <c r="D409" s="26"/>
    </row>
    <row r="410" spans="2:4" x14ac:dyDescent="0.25">
      <c r="B410" s="14" t="s">
        <v>70</v>
      </c>
      <c r="C410" s="15">
        <v>2</v>
      </c>
      <c r="D410" s="26"/>
    </row>
    <row r="411" spans="2:4" x14ac:dyDescent="0.25">
      <c r="B411" s="14" t="s">
        <v>72</v>
      </c>
      <c r="C411" s="15">
        <v>1</v>
      </c>
      <c r="D411" s="26"/>
    </row>
    <row r="412" spans="2:4" x14ac:dyDescent="0.25">
      <c r="B412" s="14" t="s">
        <v>76</v>
      </c>
      <c r="C412" s="15">
        <v>2</v>
      </c>
      <c r="D412" s="26"/>
    </row>
    <row r="413" spans="2:4" ht="14.4" thickBot="1" x14ac:dyDescent="0.3">
      <c r="B413" s="14" t="s">
        <v>71</v>
      </c>
      <c r="C413" s="15">
        <v>5</v>
      </c>
      <c r="D413" s="26"/>
    </row>
    <row r="414" spans="2:4" ht="14.4" thickBot="1" x14ac:dyDescent="0.3">
      <c r="B414" s="10" t="s">
        <v>33</v>
      </c>
      <c r="C414" s="11">
        <v>9</v>
      </c>
      <c r="D414" s="25">
        <f>(C415+C419+C418)/C414</f>
        <v>0.66666666666666663</v>
      </c>
    </row>
    <row r="415" spans="2:4" x14ac:dyDescent="0.25">
      <c r="B415" s="12" t="s">
        <v>78</v>
      </c>
      <c r="C415" s="13">
        <v>1</v>
      </c>
      <c r="D415" s="26"/>
    </row>
    <row r="416" spans="2:4" x14ac:dyDescent="0.25">
      <c r="B416" s="22" t="s">
        <v>75</v>
      </c>
      <c r="C416" s="20">
        <v>8</v>
      </c>
      <c r="D416" s="26"/>
    </row>
    <row r="417" spans="2:4" x14ac:dyDescent="0.25">
      <c r="B417" s="14" t="s">
        <v>70</v>
      </c>
      <c r="C417" s="15">
        <v>3</v>
      </c>
      <c r="D417" s="26"/>
    </row>
    <row r="418" spans="2:4" x14ac:dyDescent="0.25">
      <c r="B418" s="14" t="s">
        <v>72</v>
      </c>
      <c r="C418" s="15">
        <v>1</v>
      </c>
      <c r="D418" s="26"/>
    </row>
    <row r="419" spans="2:4" ht="14.4" thickBot="1" x14ac:dyDescent="0.3">
      <c r="B419" s="14" t="s">
        <v>76</v>
      </c>
      <c r="C419" s="15">
        <v>4</v>
      </c>
      <c r="D419" s="26"/>
    </row>
    <row r="420" spans="2:4" ht="14.4" thickBot="1" x14ac:dyDescent="0.3">
      <c r="B420" s="10" t="s">
        <v>9</v>
      </c>
      <c r="C420" s="11">
        <v>420</v>
      </c>
      <c r="D420" s="25">
        <f>(C421+C424+C425+C426+C430+C431+C432+C433-C428)/C420</f>
        <v>0.8571428571428571</v>
      </c>
    </row>
    <row r="421" spans="2:4" x14ac:dyDescent="0.25">
      <c r="B421" s="12" t="s">
        <v>78</v>
      </c>
      <c r="C421" s="13">
        <v>169</v>
      </c>
      <c r="D421" s="26"/>
    </row>
    <row r="422" spans="2:4" x14ac:dyDescent="0.25">
      <c r="B422" s="22" t="s">
        <v>74</v>
      </c>
      <c r="C422" s="20">
        <v>11</v>
      </c>
      <c r="D422" s="26"/>
    </row>
    <row r="423" spans="2:4" x14ac:dyDescent="0.25">
      <c r="B423" s="14" t="s">
        <v>70</v>
      </c>
      <c r="C423" s="15">
        <v>1</v>
      </c>
      <c r="D423" s="26"/>
    </row>
    <row r="424" spans="2:4" x14ac:dyDescent="0.25">
      <c r="B424" s="14" t="s">
        <v>72</v>
      </c>
      <c r="C424" s="15">
        <v>4</v>
      </c>
      <c r="D424" s="26"/>
    </row>
    <row r="425" spans="2:4" x14ac:dyDescent="0.25">
      <c r="B425" s="14" t="s">
        <v>76</v>
      </c>
      <c r="C425" s="15">
        <v>2</v>
      </c>
      <c r="D425" s="26"/>
    </row>
    <row r="426" spans="2:4" x14ac:dyDescent="0.25">
      <c r="B426" s="14" t="s">
        <v>73</v>
      </c>
      <c r="C426" s="15">
        <v>4</v>
      </c>
      <c r="D426" s="26"/>
    </row>
    <row r="427" spans="2:4" x14ac:dyDescent="0.25">
      <c r="B427" s="22" t="s">
        <v>75</v>
      </c>
      <c r="C427" s="20">
        <v>240</v>
      </c>
      <c r="D427" s="26"/>
    </row>
    <row r="428" spans="2:4" x14ac:dyDescent="0.25">
      <c r="B428" s="14" t="s">
        <v>77</v>
      </c>
      <c r="C428" s="15">
        <v>5</v>
      </c>
      <c r="D428" s="26"/>
    </row>
    <row r="429" spans="2:4" x14ac:dyDescent="0.25">
      <c r="B429" s="14" t="s">
        <v>70</v>
      </c>
      <c r="C429" s="15">
        <v>49</v>
      </c>
      <c r="D429" s="26"/>
    </row>
    <row r="430" spans="2:4" x14ac:dyDescent="0.25">
      <c r="B430" s="14" t="s">
        <v>72</v>
      </c>
      <c r="C430" s="15">
        <v>87</v>
      </c>
      <c r="D430" s="26"/>
    </row>
    <row r="431" spans="2:4" x14ac:dyDescent="0.25">
      <c r="B431" s="14" t="s">
        <v>76</v>
      </c>
      <c r="C431" s="15">
        <v>47</v>
      </c>
      <c r="D431" s="26"/>
    </row>
    <row r="432" spans="2:4" x14ac:dyDescent="0.25">
      <c r="B432" s="14" t="s">
        <v>73</v>
      </c>
      <c r="C432" s="15">
        <v>38</v>
      </c>
      <c r="D432" s="26"/>
    </row>
    <row r="433" spans="2:4" ht="14.4" thickBot="1" x14ac:dyDescent="0.3">
      <c r="B433" s="14" t="s">
        <v>71</v>
      </c>
      <c r="C433" s="15">
        <v>14</v>
      </c>
      <c r="D433" s="26"/>
    </row>
    <row r="434" spans="2:4" ht="14.4" thickBot="1" x14ac:dyDescent="0.3">
      <c r="B434" s="10" t="s">
        <v>27</v>
      </c>
      <c r="C434" s="11">
        <v>9</v>
      </c>
      <c r="D434" s="25">
        <f>(C436+C439+C440+C441)/C434</f>
        <v>0.88888888888888884</v>
      </c>
    </row>
    <row r="435" spans="2:4" x14ac:dyDescent="0.25">
      <c r="B435" s="22" t="s">
        <v>74</v>
      </c>
      <c r="C435" s="20">
        <v>1</v>
      </c>
      <c r="D435" s="26"/>
    </row>
    <row r="436" spans="2:4" x14ac:dyDescent="0.25">
      <c r="B436" s="14" t="s">
        <v>71</v>
      </c>
      <c r="C436" s="15">
        <v>1</v>
      </c>
      <c r="D436" s="26"/>
    </row>
    <row r="437" spans="2:4" x14ac:dyDescent="0.25">
      <c r="B437" s="22" t="s">
        <v>75</v>
      </c>
      <c r="C437" s="20">
        <v>8</v>
      </c>
      <c r="D437" s="26"/>
    </row>
    <row r="438" spans="2:4" x14ac:dyDescent="0.25">
      <c r="B438" s="14" t="s">
        <v>70</v>
      </c>
      <c r="C438" s="15">
        <v>1</v>
      </c>
      <c r="D438" s="26"/>
    </row>
    <row r="439" spans="2:4" x14ac:dyDescent="0.25">
      <c r="B439" s="14" t="s">
        <v>72</v>
      </c>
      <c r="C439" s="15">
        <v>2</v>
      </c>
      <c r="D439" s="26"/>
    </row>
    <row r="440" spans="2:4" x14ac:dyDescent="0.25">
      <c r="B440" s="14" t="s">
        <v>76</v>
      </c>
      <c r="C440" s="15">
        <v>3</v>
      </c>
      <c r="D440" s="26"/>
    </row>
    <row r="441" spans="2:4" ht="14.4" thickBot="1" x14ac:dyDescent="0.3">
      <c r="B441" s="14" t="s">
        <v>71</v>
      </c>
      <c r="C441" s="15">
        <v>2</v>
      </c>
      <c r="D441" s="26"/>
    </row>
    <row r="442" spans="2:4" ht="14.4" thickBot="1" x14ac:dyDescent="0.3">
      <c r="B442" s="10" t="s">
        <v>22</v>
      </c>
      <c r="C442" s="11">
        <v>60</v>
      </c>
      <c r="D442" s="25">
        <f>(C443+C446+C447+C448)/C442</f>
        <v>0.91666666666666663</v>
      </c>
    </row>
    <row r="443" spans="2:4" x14ac:dyDescent="0.25">
      <c r="B443" s="12" t="s">
        <v>78</v>
      </c>
      <c r="C443" s="13">
        <v>29</v>
      </c>
      <c r="D443" s="26"/>
    </row>
    <row r="444" spans="2:4" x14ac:dyDescent="0.25">
      <c r="B444" s="22" t="s">
        <v>75</v>
      </c>
      <c r="C444" s="20">
        <v>31</v>
      </c>
      <c r="D444" s="26"/>
    </row>
    <row r="445" spans="2:4" x14ac:dyDescent="0.25">
      <c r="B445" s="14" t="s">
        <v>70</v>
      </c>
      <c r="C445" s="15">
        <v>5</v>
      </c>
      <c r="D445" s="26"/>
    </row>
    <row r="446" spans="2:4" x14ac:dyDescent="0.25">
      <c r="B446" s="14" t="s">
        <v>72</v>
      </c>
      <c r="C446" s="15">
        <v>11</v>
      </c>
      <c r="D446" s="26"/>
    </row>
    <row r="447" spans="2:4" x14ac:dyDescent="0.25">
      <c r="B447" s="14" t="s">
        <v>76</v>
      </c>
      <c r="C447" s="15">
        <v>6</v>
      </c>
      <c r="D447" s="26"/>
    </row>
    <row r="448" spans="2:4" ht="14.4" thickBot="1" x14ac:dyDescent="0.3">
      <c r="B448" s="14" t="s">
        <v>71</v>
      </c>
      <c r="C448" s="15">
        <v>9</v>
      </c>
      <c r="D448" s="26"/>
    </row>
    <row r="449" spans="2:4" ht="14.4" thickBot="1" x14ac:dyDescent="0.3">
      <c r="B449" s="10" t="s">
        <v>64</v>
      </c>
      <c r="C449" s="11">
        <v>127</v>
      </c>
      <c r="D449" s="25">
        <f>(C450+C452+C456+C457+C458+C459-C454)/C449</f>
        <v>0.86614173228346458</v>
      </c>
    </row>
    <row r="450" spans="2:4" x14ac:dyDescent="0.25">
      <c r="B450" s="12" t="s">
        <v>78</v>
      </c>
      <c r="C450" s="13">
        <v>56</v>
      </c>
      <c r="D450" s="26"/>
    </row>
    <row r="451" spans="2:4" x14ac:dyDescent="0.25">
      <c r="B451" s="22" t="s">
        <v>74</v>
      </c>
      <c r="C451" s="20">
        <v>2</v>
      </c>
      <c r="D451" s="26"/>
    </row>
    <row r="452" spans="2:4" x14ac:dyDescent="0.25">
      <c r="B452" s="14" t="s">
        <v>73</v>
      </c>
      <c r="C452" s="15">
        <v>2</v>
      </c>
      <c r="D452" s="26"/>
    </row>
    <row r="453" spans="2:4" x14ac:dyDescent="0.25">
      <c r="B453" s="22" t="s">
        <v>75</v>
      </c>
      <c r="C453" s="20">
        <v>69</v>
      </c>
      <c r="D453" s="26"/>
    </row>
    <row r="454" spans="2:4" x14ac:dyDescent="0.25">
      <c r="B454" s="14" t="s">
        <v>77</v>
      </c>
      <c r="C454" s="15">
        <v>1</v>
      </c>
      <c r="D454" s="26"/>
    </row>
    <row r="455" spans="2:4" x14ac:dyDescent="0.25">
      <c r="B455" s="14" t="s">
        <v>70</v>
      </c>
      <c r="C455" s="15">
        <v>15</v>
      </c>
      <c r="D455" s="26"/>
    </row>
    <row r="456" spans="2:4" x14ac:dyDescent="0.25">
      <c r="B456" s="14" t="s">
        <v>72</v>
      </c>
      <c r="C456" s="15">
        <v>30</v>
      </c>
      <c r="D456" s="26"/>
    </row>
    <row r="457" spans="2:4" x14ac:dyDescent="0.25">
      <c r="B457" s="14" t="s">
        <v>76</v>
      </c>
      <c r="C457" s="15">
        <v>10</v>
      </c>
      <c r="D457" s="26"/>
    </row>
    <row r="458" spans="2:4" x14ac:dyDescent="0.25">
      <c r="B458" s="14" t="s">
        <v>73</v>
      </c>
      <c r="C458" s="15">
        <v>10</v>
      </c>
      <c r="D458" s="26"/>
    </row>
    <row r="459" spans="2:4" ht="14.4" thickBot="1" x14ac:dyDescent="0.3">
      <c r="B459" s="14" t="s">
        <v>71</v>
      </c>
      <c r="C459" s="15">
        <v>3</v>
      </c>
      <c r="D459" s="26"/>
    </row>
    <row r="460" spans="2:4" ht="14.4" thickBot="1" x14ac:dyDescent="0.3">
      <c r="B460" s="10" t="s">
        <v>58</v>
      </c>
      <c r="C460" s="11">
        <v>142</v>
      </c>
      <c r="D460" s="25">
        <f>(C461+C463+C464+C465+C468+C469+C470+C471)/C460</f>
        <v>0.83098591549295775</v>
      </c>
    </row>
    <row r="461" spans="2:4" x14ac:dyDescent="0.25">
      <c r="B461" s="12" t="s">
        <v>78</v>
      </c>
      <c r="C461" s="13">
        <v>78</v>
      </c>
      <c r="D461" s="26"/>
    </row>
    <row r="462" spans="2:4" x14ac:dyDescent="0.25">
      <c r="B462" s="22" t="s">
        <v>74</v>
      </c>
      <c r="C462" s="20">
        <v>16</v>
      </c>
      <c r="D462" s="26"/>
    </row>
    <row r="463" spans="2:4" x14ac:dyDescent="0.25">
      <c r="B463" s="14" t="s">
        <v>72</v>
      </c>
      <c r="C463" s="15">
        <v>4</v>
      </c>
      <c r="D463" s="26"/>
    </row>
    <row r="464" spans="2:4" x14ac:dyDescent="0.25">
      <c r="B464" s="14" t="s">
        <v>76</v>
      </c>
      <c r="C464" s="15">
        <v>8</v>
      </c>
      <c r="D464" s="26"/>
    </row>
    <row r="465" spans="2:5" x14ac:dyDescent="0.25">
      <c r="B465" s="14" t="s">
        <v>71</v>
      </c>
      <c r="C465" s="15">
        <v>4</v>
      </c>
      <c r="D465" s="26"/>
    </row>
    <row r="466" spans="2:5" x14ac:dyDescent="0.25">
      <c r="B466" s="22" t="s">
        <v>75</v>
      </c>
      <c r="C466" s="20">
        <v>48</v>
      </c>
      <c r="D466" s="26"/>
    </row>
    <row r="467" spans="2:5" x14ac:dyDescent="0.25">
      <c r="B467" s="14" t="s">
        <v>70</v>
      </c>
      <c r="C467" s="15">
        <v>24</v>
      </c>
      <c r="D467" s="26"/>
    </row>
    <row r="468" spans="2:5" x14ac:dyDescent="0.25">
      <c r="B468" s="14" t="s">
        <v>72</v>
      </c>
      <c r="C468" s="15">
        <v>13</v>
      </c>
      <c r="D468" s="26"/>
    </row>
    <row r="469" spans="2:5" x14ac:dyDescent="0.25">
      <c r="B469" s="14" t="s">
        <v>76</v>
      </c>
      <c r="C469" s="15">
        <v>4</v>
      </c>
      <c r="D469" s="26"/>
    </row>
    <row r="470" spans="2:5" x14ac:dyDescent="0.25">
      <c r="B470" s="14" t="s">
        <v>73</v>
      </c>
      <c r="C470" s="15">
        <v>1</v>
      </c>
      <c r="D470" s="26"/>
    </row>
    <row r="471" spans="2:5" ht="14.4" thickBot="1" x14ac:dyDescent="0.3">
      <c r="B471" s="14" t="s">
        <v>71</v>
      </c>
      <c r="C471" s="15">
        <v>6</v>
      </c>
      <c r="D471" s="26"/>
    </row>
    <row r="472" spans="2:5" ht="14.4" thickBot="1" x14ac:dyDescent="0.3">
      <c r="B472" s="5" t="s">
        <v>90</v>
      </c>
      <c r="C472" s="6">
        <f>+C8+C20+C32+C46+C55+C83+C99+C129+C139+C153+C163+C176+C191+C199+C209+C220+C228+C236+C245+C258+C273+C288+C300+C312+C326+C339+C343+C355+C369+C380+C396+C407+C414+C420+C434+C442+C449+C460+C113+C68</f>
        <v>21644</v>
      </c>
      <c r="D472" s="41">
        <f>(C473+C11+C12-C14+C16+C17+C18+C19+C23+C24-C26+C28+C29+C30+C31+C36+C37+C38-C40+C42+C43+C44+C45+C49+C52+C53+C54+C59+C60+C61+C64+C65+C66+C67-C71+C73+C74+C75+C79+C80+C81+C82-C77-C86+C88+C89+C90+C91-C93+C95+C96+C97+C98+C103+C104+C105-C107+C109+C110+C111+C112+C118+C119+C120+C121-C116+C125+C126+C127+C128-C123+C132+C135+C136+C137+C138+C143+C144+C145+C149+C150+C151+C152-C147+C157+C158+C160+C161+C162+C166+C167+C168+C172+C173+C174+C175-C170+C181+C182+C183+C187+C188+C189+C190-C179-C185+C194+C197+C198+C202+C205+C206+C207+C208+C212+C213+C216+C217+C218+C219+C222+C225+C226+C227+C233+C234+C235-C231+C238+C241+C242+C243+C244+C249+C250+C254+C255+C256+C257-C252+C263+C264+C265+C269+C270+C271+C272-C261-C267-C276-C282+C278+C279+C280+C284+C285+C286+C287+C292+C293+C296+C297+C298+C299-C291+C303+C304+C305+C308+C309+C310+C311+C316+C317+C318+C322+C323+C324+C325-C320+C330+C331+C335+C336+C337+C338-C333+C342+C347+C348+C351+C352+C353+C354+C359+C360+C361+C365+C366+C367+C368-C363+C373+C376+C377+C378+C379+C385+C386+C387+C388+C392+C393+C394+C395-C383-C390+C399+C403+C404+C405+C406-C401+C411+C412+C413+C418+C419+C424+C425+C426-C428+C430+C431+C432+C433+C436+C439+C440+C441+C446+C447+C448+C452-C454+C456+C457+C458+C459+C463+C464+C465+C468+C469+C470+C471)/C472</f>
        <v>0.91055257808168544</v>
      </c>
    </row>
    <row r="473" spans="2:5" ht="14.4" thickBot="1" x14ac:dyDescent="0.3">
      <c r="B473" s="7" t="s">
        <v>91</v>
      </c>
      <c r="C473" s="7">
        <f>C9++C21+C33+C47+C56+C69+C84+C100+C114+C130+C140+C154+C164+C177+C192+C200+C210+C229+C246+C259+C274+C289+C301+C313+C327+C340+C344+C356+C370+C381+C397+C408+C415+C421+C443+C450+C461</f>
        <v>9341</v>
      </c>
      <c r="D473" s="42"/>
    </row>
    <row r="474" spans="2:5" x14ac:dyDescent="0.25">
      <c r="B474" s="36" t="s">
        <v>94</v>
      </c>
      <c r="C474" s="36"/>
      <c r="D474" s="36"/>
      <c r="E474" s="36"/>
    </row>
  </sheetData>
  <mergeCells count="5">
    <mergeCell ref="D472:D473"/>
    <mergeCell ref="B6:B7"/>
    <mergeCell ref="C6:C7"/>
    <mergeCell ref="D6:D7"/>
    <mergeCell ref="B474:E47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2"/>
  <sheetViews>
    <sheetView workbookViewId="0">
      <selection activeCell="L12" sqref="L12"/>
    </sheetView>
  </sheetViews>
  <sheetFormatPr baseColWidth="10" defaultRowHeight="14.4" x14ac:dyDescent="0.3"/>
  <cols>
    <col min="2" max="2" width="39.88671875" style="2" bestFit="1" customWidth="1"/>
    <col min="3" max="3" width="11.44140625" style="2" customWidth="1"/>
    <col min="4" max="4" width="21.5546875" style="3" customWidth="1"/>
    <col min="5" max="5" width="20.44140625" style="3" customWidth="1"/>
  </cols>
  <sheetData>
    <row r="1" spans="1:5" s="29" customFormat="1" ht="15.6" x14ac:dyDescent="0.3">
      <c r="A1" s="28" t="s">
        <v>79</v>
      </c>
      <c r="B1" s="2"/>
      <c r="C1" s="2"/>
      <c r="D1" s="3"/>
      <c r="E1" s="3"/>
    </row>
    <row r="2" spans="1:5" s="29" customFormat="1" ht="15.6" x14ac:dyDescent="0.3">
      <c r="A2" s="28" t="s">
        <v>85</v>
      </c>
      <c r="B2" s="2"/>
      <c r="C2" s="2"/>
      <c r="D2" s="3"/>
      <c r="E2" s="3"/>
    </row>
    <row r="3" spans="1:5" s="29" customFormat="1" ht="15.6" x14ac:dyDescent="0.3">
      <c r="A3" s="28" t="s">
        <v>83</v>
      </c>
      <c r="B3" s="2"/>
      <c r="C3" s="2"/>
      <c r="D3" s="3"/>
      <c r="E3" s="3"/>
    </row>
    <row r="5" spans="1:5" ht="15" thickBot="1" x14ac:dyDescent="0.35"/>
    <row r="6" spans="1:5" ht="14.4" customHeight="1" x14ac:dyDescent="0.3">
      <c r="B6" s="48" t="s">
        <v>86</v>
      </c>
      <c r="C6" s="48" t="s">
        <v>87</v>
      </c>
      <c r="D6" s="50" t="s">
        <v>88</v>
      </c>
      <c r="E6" s="50" t="s">
        <v>89</v>
      </c>
    </row>
    <row r="7" spans="1:5" ht="15" thickBot="1" x14ac:dyDescent="0.35">
      <c r="B7" s="49"/>
      <c r="C7" s="49"/>
      <c r="D7" s="51"/>
      <c r="E7" s="51"/>
    </row>
    <row r="8" spans="1:5" ht="15" thickBot="1" x14ac:dyDescent="0.35">
      <c r="B8" s="10" t="s">
        <v>18</v>
      </c>
      <c r="C8" s="11">
        <v>220</v>
      </c>
      <c r="D8" s="25">
        <f>(C10+C14+C20)/C8</f>
        <v>0.69545454545454544</v>
      </c>
      <c r="E8" s="25">
        <v>0.7</v>
      </c>
    </row>
    <row r="9" spans="1:5" x14ac:dyDescent="0.3">
      <c r="B9" s="12" t="s">
        <v>0</v>
      </c>
      <c r="C9" s="13">
        <v>181</v>
      </c>
      <c r="D9" s="27">
        <f>C10/C9</f>
        <v>0.70718232044198892</v>
      </c>
      <c r="E9" s="27">
        <f>C10/(C9)</f>
        <v>0.70718232044198892</v>
      </c>
    </row>
    <row r="10" spans="1:5" x14ac:dyDescent="0.3">
      <c r="B10" s="23" t="s">
        <v>78</v>
      </c>
      <c r="C10" s="15">
        <v>128</v>
      </c>
      <c r="D10" s="26"/>
      <c r="E10" s="26"/>
    </row>
    <row r="11" spans="1:5" x14ac:dyDescent="0.3">
      <c r="B11" s="23" t="s">
        <v>75</v>
      </c>
      <c r="C11" s="15">
        <v>53</v>
      </c>
      <c r="D11" s="26"/>
      <c r="E11" s="26"/>
    </row>
    <row r="12" spans="1:5" x14ac:dyDescent="0.3">
      <c r="B12" s="16" t="s">
        <v>76</v>
      </c>
      <c r="C12" s="15">
        <v>53</v>
      </c>
      <c r="D12" s="26"/>
      <c r="E12" s="26"/>
    </row>
    <row r="13" spans="1:5" x14ac:dyDescent="0.3">
      <c r="B13" s="12" t="s">
        <v>2</v>
      </c>
      <c r="C13" s="13">
        <v>22</v>
      </c>
      <c r="D13" s="27">
        <f>C14/C13</f>
        <v>0.63636363636363635</v>
      </c>
      <c r="E13" s="27">
        <f>C14/C13</f>
        <v>0.63636363636363635</v>
      </c>
    </row>
    <row r="14" spans="1:5" x14ac:dyDescent="0.3">
      <c r="B14" s="23" t="s">
        <v>78</v>
      </c>
      <c r="C14" s="15">
        <v>14</v>
      </c>
      <c r="D14" s="26"/>
      <c r="E14" s="26"/>
    </row>
    <row r="15" spans="1:5" x14ac:dyDescent="0.3">
      <c r="B15" s="23" t="s">
        <v>74</v>
      </c>
      <c r="C15" s="15">
        <v>1</v>
      </c>
      <c r="D15" s="26"/>
      <c r="E15" s="26"/>
    </row>
    <row r="16" spans="1:5" x14ac:dyDescent="0.3">
      <c r="B16" s="16" t="s">
        <v>76</v>
      </c>
      <c r="C16" s="15">
        <v>1</v>
      </c>
      <c r="D16" s="26"/>
      <c r="E16" s="26"/>
    </row>
    <row r="17" spans="2:5" x14ac:dyDescent="0.3">
      <c r="B17" s="23" t="s">
        <v>75</v>
      </c>
      <c r="C17" s="15">
        <v>7</v>
      </c>
      <c r="D17" s="26"/>
      <c r="E17" s="26"/>
    </row>
    <row r="18" spans="2:5" x14ac:dyDescent="0.3">
      <c r="B18" s="16" t="s">
        <v>76</v>
      </c>
      <c r="C18" s="15">
        <v>7</v>
      </c>
      <c r="D18" s="26"/>
      <c r="E18" s="26"/>
    </row>
    <row r="19" spans="2:5" x14ac:dyDescent="0.3">
      <c r="B19" s="12" t="s">
        <v>5</v>
      </c>
      <c r="C19" s="13">
        <v>17</v>
      </c>
      <c r="D19" s="27">
        <f>C20/C19</f>
        <v>0.6470588235294118</v>
      </c>
      <c r="E19" s="27">
        <f>C20/C19</f>
        <v>0.6470588235294118</v>
      </c>
    </row>
    <row r="20" spans="2:5" x14ac:dyDescent="0.3">
      <c r="B20" s="23" t="s">
        <v>78</v>
      </c>
      <c r="C20" s="15">
        <v>11</v>
      </c>
      <c r="D20" s="26"/>
      <c r="E20" s="26"/>
    </row>
    <row r="21" spans="2:5" x14ac:dyDescent="0.3">
      <c r="B21" s="23" t="s">
        <v>75</v>
      </c>
      <c r="C21" s="15">
        <v>6</v>
      </c>
      <c r="D21" s="26"/>
      <c r="E21" s="26"/>
    </row>
    <row r="22" spans="2:5" x14ac:dyDescent="0.3">
      <c r="B22" s="16" t="s">
        <v>76</v>
      </c>
      <c r="C22" s="15">
        <v>5</v>
      </c>
      <c r="D22" s="26"/>
      <c r="E22" s="26"/>
    </row>
    <row r="23" spans="2:5" ht="15" thickBot="1" x14ac:dyDescent="0.35">
      <c r="B23" s="16" t="s">
        <v>73</v>
      </c>
      <c r="C23" s="15">
        <v>1</v>
      </c>
      <c r="D23" s="26"/>
      <c r="E23" s="26"/>
    </row>
    <row r="24" spans="2:5" ht="15" thickBot="1" x14ac:dyDescent="0.35">
      <c r="B24" s="10" t="s">
        <v>29</v>
      </c>
      <c r="C24" s="11">
        <v>18</v>
      </c>
      <c r="D24" s="25">
        <v>0.28000000000000003</v>
      </c>
      <c r="E24" s="25">
        <v>0.31</v>
      </c>
    </row>
    <row r="25" spans="2:5" x14ac:dyDescent="0.3">
      <c r="B25" s="12" t="s">
        <v>0</v>
      </c>
      <c r="C25" s="13">
        <v>18</v>
      </c>
      <c r="D25" s="27">
        <f>C26/C25</f>
        <v>0.27777777777777779</v>
      </c>
      <c r="E25" s="27">
        <f>C26/(C25-C28)</f>
        <v>0.3125</v>
      </c>
    </row>
    <row r="26" spans="2:5" x14ac:dyDescent="0.3">
      <c r="B26" s="23" t="s">
        <v>78</v>
      </c>
      <c r="C26" s="15">
        <v>5</v>
      </c>
      <c r="D26" s="26"/>
      <c r="E26" s="26"/>
    </row>
    <row r="27" spans="2:5" x14ac:dyDescent="0.3">
      <c r="B27" s="23" t="s">
        <v>75</v>
      </c>
      <c r="C27" s="15">
        <v>13</v>
      </c>
      <c r="D27" s="26"/>
      <c r="E27" s="26"/>
    </row>
    <row r="28" spans="2:5" x14ac:dyDescent="0.3">
      <c r="B28" s="16" t="s">
        <v>72</v>
      </c>
      <c r="C28" s="15">
        <v>2</v>
      </c>
      <c r="D28" s="26"/>
      <c r="E28" s="26"/>
    </row>
    <row r="29" spans="2:5" x14ac:dyDescent="0.3">
      <c r="B29" s="16" t="s">
        <v>76</v>
      </c>
      <c r="C29" s="15">
        <v>1</v>
      </c>
      <c r="D29" s="26"/>
      <c r="E29" s="26"/>
    </row>
    <row r="30" spans="2:5" ht="15" thickBot="1" x14ac:dyDescent="0.35">
      <c r="B30" s="16" t="s">
        <v>73</v>
      </c>
      <c r="C30" s="15">
        <v>10</v>
      </c>
      <c r="D30" s="26"/>
      <c r="E30" s="26"/>
    </row>
    <row r="31" spans="2:5" ht="15" thickBot="1" x14ac:dyDescent="0.35">
      <c r="B31" s="10" t="s">
        <v>46</v>
      </c>
      <c r="C31" s="11">
        <v>60</v>
      </c>
      <c r="D31" s="25">
        <v>0.5</v>
      </c>
      <c r="E31" s="25">
        <v>0.57999999999999996</v>
      </c>
    </row>
    <row r="32" spans="2:5" x14ac:dyDescent="0.3">
      <c r="B32" s="12" t="s">
        <v>0</v>
      </c>
      <c r="C32" s="13">
        <v>60</v>
      </c>
      <c r="D32" s="27">
        <f>C33/C32</f>
        <v>0.5</v>
      </c>
      <c r="E32" s="27">
        <f>C33/(C32-C35)</f>
        <v>0.57692307692307687</v>
      </c>
    </row>
    <row r="33" spans="2:5" x14ac:dyDescent="0.3">
      <c r="B33" s="23" t="s">
        <v>78</v>
      </c>
      <c r="C33" s="15">
        <v>30</v>
      </c>
      <c r="D33" s="26"/>
      <c r="E33" s="26"/>
    </row>
    <row r="34" spans="2:5" x14ac:dyDescent="0.3">
      <c r="B34" s="23" t="s">
        <v>75</v>
      </c>
      <c r="C34" s="15">
        <v>30</v>
      </c>
      <c r="D34" s="26"/>
      <c r="E34" s="26"/>
    </row>
    <row r="35" spans="2:5" x14ac:dyDescent="0.3">
      <c r="B35" s="16" t="s">
        <v>72</v>
      </c>
      <c r="C35" s="15">
        <v>8</v>
      </c>
      <c r="D35" s="26"/>
      <c r="E35" s="26"/>
    </row>
    <row r="36" spans="2:5" x14ac:dyDescent="0.3">
      <c r="B36" s="16" t="s">
        <v>76</v>
      </c>
      <c r="C36" s="15">
        <v>18</v>
      </c>
      <c r="D36" s="26"/>
      <c r="E36" s="26"/>
    </row>
    <row r="37" spans="2:5" x14ac:dyDescent="0.3">
      <c r="B37" s="16" t="s">
        <v>73</v>
      </c>
      <c r="C37" s="15">
        <v>3</v>
      </c>
      <c r="D37" s="26"/>
      <c r="E37" s="26"/>
    </row>
    <row r="38" spans="2:5" ht="15" thickBot="1" x14ac:dyDescent="0.35">
      <c r="B38" s="16" t="s">
        <v>71</v>
      </c>
      <c r="C38" s="15">
        <v>1</v>
      </c>
      <c r="D38" s="26"/>
      <c r="E38" s="26"/>
    </row>
    <row r="39" spans="2:5" ht="15" thickBot="1" x14ac:dyDescent="0.35">
      <c r="B39" s="10" t="s">
        <v>42</v>
      </c>
      <c r="C39" s="11">
        <v>21</v>
      </c>
      <c r="D39" s="25">
        <v>0.81</v>
      </c>
      <c r="E39" s="25">
        <v>0.81</v>
      </c>
    </row>
    <row r="40" spans="2:5" x14ac:dyDescent="0.3">
      <c r="B40" s="12" t="s">
        <v>0</v>
      </c>
      <c r="C40" s="13">
        <v>21</v>
      </c>
      <c r="D40" s="27">
        <f>C41/C40</f>
        <v>0.80952380952380953</v>
      </c>
      <c r="E40" s="27">
        <v>0.81</v>
      </c>
    </row>
    <row r="41" spans="2:5" x14ac:dyDescent="0.3">
      <c r="B41" s="23" t="s">
        <v>78</v>
      </c>
      <c r="C41" s="15">
        <v>17</v>
      </c>
      <c r="D41" s="26"/>
      <c r="E41" s="26"/>
    </row>
    <row r="42" spans="2:5" x14ac:dyDescent="0.3">
      <c r="B42" s="23" t="s">
        <v>75</v>
      </c>
      <c r="C42" s="15">
        <v>4</v>
      </c>
      <c r="D42" s="26"/>
      <c r="E42" s="26"/>
    </row>
    <row r="43" spans="2:5" x14ac:dyDescent="0.3">
      <c r="B43" s="16" t="s">
        <v>73</v>
      </c>
      <c r="C43" s="15">
        <v>2</v>
      </c>
      <c r="D43" s="26"/>
      <c r="E43" s="26"/>
    </row>
    <row r="44" spans="2:5" ht="15" thickBot="1" x14ac:dyDescent="0.35">
      <c r="B44" s="16" t="s">
        <v>71</v>
      </c>
      <c r="C44" s="15">
        <v>2</v>
      </c>
      <c r="D44" s="26"/>
      <c r="E44" s="26"/>
    </row>
    <row r="45" spans="2:5" ht="15" thickBot="1" x14ac:dyDescent="0.35">
      <c r="B45" s="10" t="s">
        <v>36</v>
      </c>
      <c r="C45" s="11">
        <v>30</v>
      </c>
      <c r="D45" s="25">
        <v>0.47</v>
      </c>
      <c r="E45" s="25">
        <v>0.93</v>
      </c>
    </row>
    <row r="46" spans="2:5" x14ac:dyDescent="0.3">
      <c r="B46" s="12" t="s">
        <v>0</v>
      </c>
      <c r="C46" s="13">
        <v>30</v>
      </c>
      <c r="D46" s="27">
        <f>C47/C46</f>
        <v>0.46666666666666667</v>
      </c>
      <c r="E46" s="27">
        <f>C47/(C46-C51)</f>
        <v>0.93333333333333335</v>
      </c>
    </row>
    <row r="47" spans="2:5" x14ac:dyDescent="0.3">
      <c r="B47" s="23" t="s">
        <v>78</v>
      </c>
      <c r="C47" s="15">
        <v>14</v>
      </c>
      <c r="D47" s="26"/>
      <c r="E47" s="26"/>
    </row>
    <row r="48" spans="2:5" x14ac:dyDescent="0.3">
      <c r="B48" s="23" t="s">
        <v>74</v>
      </c>
      <c r="C48" s="15">
        <v>1</v>
      </c>
      <c r="D48" s="26"/>
      <c r="E48" s="26"/>
    </row>
    <row r="49" spans="2:5" x14ac:dyDescent="0.3">
      <c r="B49" s="16" t="s">
        <v>73</v>
      </c>
      <c r="C49" s="15">
        <v>1</v>
      </c>
      <c r="D49" s="26"/>
      <c r="E49" s="26"/>
    </row>
    <row r="50" spans="2:5" x14ac:dyDescent="0.3">
      <c r="B50" s="23" t="s">
        <v>75</v>
      </c>
      <c r="C50" s="15">
        <v>15</v>
      </c>
      <c r="D50" s="26"/>
      <c r="E50" s="26"/>
    </row>
    <row r="51" spans="2:5" ht="15" thickBot="1" x14ac:dyDescent="0.35">
      <c r="B51" s="16" t="s">
        <v>72</v>
      </c>
      <c r="C51" s="15">
        <v>15</v>
      </c>
      <c r="D51" s="26"/>
      <c r="E51" s="26"/>
    </row>
    <row r="52" spans="2:5" ht="15" thickBot="1" x14ac:dyDescent="0.35">
      <c r="B52" s="10" t="s">
        <v>54</v>
      </c>
      <c r="C52" s="11">
        <v>120</v>
      </c>
      <c r="D52" s="25">
        <f>(C54+C62+C69)/C52</f>
        <v>0.49166666666666664</v>
      </c>
      <c r="E52" s="25">
        <f>(C54+C62+C69)/(C52-C66)</f>
        <v>0.5</v>
      </c>
    </row>
    <row r="53" spans="2:5" x14ac:dyDescent="0.3">
      <c r="B53" s="12" t="s">
        <v>0</v>
      </c>
      <c r="C53" s="13">
        <v>60</v>
      </c>
      <c r="D53" s="27">
        <f>C54/C53</f>
        <v>0.68333333333333335</v>
      </c>
      <c r="E53" s="27">
        <f>C54/(C53)</f>
        <v>0.68333333333333335</v>
      </c>
    </row>
    <row r="54" spans="2:5" x14ac:dyDescent="0.3">
      <c r="B54" s="23" t="s">
        <v>78</v>
      </c>
      <c r="C54" s="15">
        <v>41</v>
      </c>
      <c r="D54" s="26"/>
      <c r="E54" s="26"/>
    </row>
    <row r="55" spans="2:5" x14ac:dyDescent="0.3">
      <c r="B55" s="23" t="s">
        <v>74</v>
      </c>
      <c r="C55" s="15">
        <v>9</v>
      </c>
      <c r="D55" s="26"/>
      <c r="E55" s="26"/>
    </row>
    <row r="56" spans="2:5" x14ac:dyDescent="0.3">
      <c r="B56" s="16" t="s">
        <v>76</v>
      </c>
      <c r="C56" s="15">
        <v>8</v>
      </c>
      <c r="D56" s="26"/>
      <c r="E56" s="26"/>
    </row>
    <row r="57" spans="2:5" x14ac:dyDescent="0.3">
      <c r="B57" s="16" t="s">
        <v>71</v>
      </c>
      <c r="C57" s="15">
        <v>1</v>
      </c>
      <c r="D57" s="26"/>
      <c r="E57" s="26"/>
    </row>
    <row r="58" spans="2:5" x14ac:dyDescent="0.3">
      <c r="B58" s="23" t="s">
        <v>75</v>
      </c>
      <c r="C58" s="15">
        <v>10</v>
      </c>
      <c r="D58" s="26"/>
      <c r="E58" s="26"/>
    </row>
    <row r="59" spans="2:5" x14ac:dyDescent="0.3">
      <c r="B59" s="16" t="s">
        <v>73</v>
      </c>
      <c r="C59" s="15">
        <v>6</v>
      </c>
      <c r="D59" s="26"/>
      <c r="E59" s="26"/>
    </row>
    <row r="60" spans="2:5" x14ac:dyDescent="0.3">
      <c r="B60" s="16" t="s">
        <v>71</v>
      </c>
      <c r="C60" s="15">
        <v>4</v>
      </c>
      <c r="D60" s="26"/>
      <c r="E60" s="26"/>
    </row>
    <row r="61" spans="2:5" x14ac:dyDescent="0.3">
      <c r="B61" s="12" t="s">
        <v>2</v>
      </c>
      <c r="C61" s="13">
        <v>30</v>
      </c>
      <c r="D61" s="27">
        <f>C62/C61</f>
        <v>3.3333333333333333E-2</v>
      </c>
      <c r="E61" s="27">
        <f>C62/(C61-C66)</f>
        <v>3.5714285714285712E-2</v>
      </c>
    </row>
    <row r="62" spans="2:5" x14ac:dyDescent="0.3">
      <c r="B62" s="23" t="s">
        <v>78</v>
      </c>
      <c r="C62" s="15">
        <v>1</v>
      </c>
      <c r="D62" s="26"/>
      <c r="E62" s="26"/>
    </row>
    <row r="63" spans="2:5" x14ac:dyDescent="0.3">
      <c r="B63" s="23" t="s">
        <v>74</v>
      </c>
      <c r="C63" s="15">
        <v>10</v>
      </c>
      <c r="D63" s="26"/>
      <c r="E63" s="26"/>
    </row>
    <row r="64" spans="2:5" x14ac:dyDescent="0.3">
      <c r="B64" s="16" t="s">
        <v>76</v>
      </c>
      <c r="C64" s="15">
        <v>10</v>
      </c>
      <c r="D64" s="26"/>
      <c r="E64" s="26"/>
    </row>
    <row r="65" spans="2:5" x14ac:dyDescent="0.3">
      <c r="B65" s="23" t="s">
        <v>75</v>
      </c>
      <c r="C65" s="15">
        <v>19</v>
      </c>
      <c r="D65" s="26"/>
      <c r="E65" s="26"/>
    </row>
    <row r="66" spans="2:5" x14ac:dyDescent="0.3">
      <c r="B66" s="16" t="s">
        <v>72</v>
      </c>
      <c r="C66" s="15">
        <v>2</v>
      </c>
      <c r="D66" s="26"/>
      <c r="E66" s="26"/>
    </row>
    <row r="67" spans="2:5" x14ac:dyDescent="0.3">
      <c r="B67" s="16" t="s">
        <v>76</v>
      </c>
      <c r="C67" s="15">
        <v>17</v>
      </c>
      <c r="D67" s="26"/>
      <c r="E67" s="26"/>
    </row>
    <row r="68" spans="2:5" x14ac:dyDescent="0.3">
      <c r="B68" s="12" t="s">
        <v>5</v>
      </c>
      <c r="C68" s="13">
        <v>30</v>
      </c>
      <c r="D68" s="27">
        <f>C69/C68</f>
        <v>0.56666666666666665</v>
      </c>
      <c r="E68" s="27">
        <f>C69/(C68)</f>
        <v>0.56666666666666665</v>
      </c>
    </row>
    <row r="69" spans="2:5" x14ac:dyDescent="0.3">
      <c r="B69" s="23" t="s">
        <v>78</v>
      </c>
      <c r="C69" s="15">
        <v>17</v>
      </c>
      <c r="D69" s="26"/>
      <c r="E69" s="26"/>
    </row>
    <row r="70" spans="2:5" x14ac:dyDescent="0.3">
      <c r="B70" s="23" t="s">
        <v>74</v>
      </c>
      <c r="C70" s="15">
        <v>1</v>
      </c>
      <c r="D70" s="26"/>
      <c r="E70" s="26"/>
    </row>
    <row r="71" spans="2:5" x14ac:dyDescent="0.3">
      <c r="B71" s="16" t="s">
        <v>76</v>
      </c>
      <c r="C71" s="15">
        <v>1</v>
      </c>
      <c r="D71" s="26"/>
      <c r="E71" s="26"/>
    </row>
    <row r="72" spans="2:5" x14ac:dyDescent="0.3">
      <c r="B72" s="23" t="s">
        <v>75</v>
      </c>
      <c r="C72" s="15">
        <v>12</v>
      </c>
      <c r="D72" s="26"/>
      <c r="E72" s="26"/>
    </row>
    <row r="73" spans="2:5" ht="15" thickBot="1" x14ac:dyDescent="0.35">
      <c r="B73" s="16" t="s">
        <v>76</v>
      </c>
      <c r="C73" s="15">
        <v>12</v>
      </c>
      <c r="D73" s="26"/>
      <c r="E73" s="26"/>
    </row>
    <row r="74" spans="2:5" ht="15" thickBot="1" x14ac:dyDescent="0.35">
      <c r="B74" s="10" t="s">
        <v>1</v>
      </c>
      <c r="C74" s="11">
        <v>1136</v>
      </c>
      <c r="D74" s="25">
        <f>(C76+C84+C95+C103+C109)/C74</f>
        <v>0.53785211267605637</v>
      </c>
      <c r="E74" s="25">
        <f>(C76+C84+C95+C103+C109)/(C74-C78-C79-C86-C89-C90-C97-C98-C111-C112)</f>
        <v>0.67738359201773835</v>
      </c>
    </row>
    <row r="75" spans="2:5" x14ac:dyDescent="0.3">
      <c r="B75" s="12" t="s">
        <v>60</v>
      </c>
      <c r="C75" s="13">
        <v>25</v>
      </c>
      <c r="D75" s="27">
        <f>C76/C75</f>
        <v>0.76</v>
      </c>
      <c r="E75" s="27">
        <f>C76/(C75-C78-C79)</f>
        <v>0.82608695652173914</v>
      </c>
    </row>
    <row r="76" spans="2:5" x14ac:dyDescent="0.3">
      <c r="B76" s="23" t="s">
        <v>78</v>
      </c>
      <c r="C76" s="15">
        <v>19</v>
      </c>
      <c r="D76" s="26"/>
      <c r="E76" s="26"/>
    </row>
    <row r="77" spans="2:5" x14ac:dyDescent="0.3">
      <c r="B77" s="23" t="s">
        <v>75</v>
      </c>
      <c r="C77" s="15">
        <v>6</v>
      </c>
      <c r="D77" s="26"/>
      <c r="E77" s="26"/>
    </row>
    <row r="78" spans="2:5" x14ac:dyDescent="0.3">
      <c r="B78" s="16" t="s">
        <v>70</v>
      </c>
      <c r="C78" s="15">
        <v>1</v>
      </c>
      <c r="D78" s="26"/>
      <c r="E78" s="26"/>
    </row>
    <row r="79" spans="2:5" x14ac:dyDescent="0.3">
      <c r="B79" s="16" t="s">
        <v>72</v>
      </c>
      <c r="C79" s="15">
        <v>1</v>
      </c>
      <c r="D79" s="26"/>
      <c r="E79" s="26"/>
    </row>
    <row r="80" spans="2:5" x14ac:dyDescent="0.3">
      <c r="B80" s="16" t="s">
        <v>76</v>
      </c>
      <c r="C80" s="15">
        <v>1</v>
      </c>
      <c r="D80" s="26"/>
      <c r="E80" s="26"/>
    </row>
    <row r="81" spans="2:5" x14ac:dyDescent="0.3">
      <c r="B81" s="16" t="s">
        <v>73</v>
      </c>
      <c r="C81" s="15">
        <v>1</v>
      </c>
      <c r="D81" s="26"/>
      <c r="E81" s="26"/>
    </row>
    <row r="82" spans="2:5" x14ac:dyDescent="0.3">
      <c r="B82" s="16" t="s">
        <v>71</v>
      </c>
      <c r="C82" s="15">
        <v>2</v>
      </c>
      <c r="D82" s="26"/>
      <c r="E82" s="26"/>
    </row>
    <row r="83" spans="2:5" x14ac:dyDescent="0.3">
      <c r="B83" s="12" t="s">
        <v>0</v>
      </c>
      <c r="C83" s="13">
        <v>970</v>
      </c>
      <c r="D83" s="27">
        <f>C84/C83</f>
        <v>0.53711340206185565</v>
      </c>
      <c r="E83" s="27">
        <f>C84/(C83-C86-C89-C90)</f>
        <v>0.69374167776298268</v>
      </c>
    </row>
    <row r="84" spans="2:5" x14ac:dyDescent="0.3">
      <c r="B84" s="23" t="s">
        <v>78</v>
      </c>
      <c r="C84" s="15">
        <v>521</v>
      </c>
      <c r="D84" s="26"/>
      <c r="E84" s="26"/>
    </row>
    <row r="85" spans="2:5" x14ac:dyDescent="0.3">
      <c r="B85" s="23" t="s">
        <v>74</v>
      </c>
      <c r="C85" s="15">
        <v>2</v>
      </c>
      <c r="D85" s="26"/>
      <c r="E85" s="26"/>
    </row>
    <row r="86" spans="2:5" x14ac:dyDescent="0.3">
      <c r="B86" s="16" t="s">
        <v>72</v>
      </c>
      <c r="C86" s="15">
        <v>1</v>
      </c>
      <c r="D86" s="26"/>
      <c r="E86" s="26"/>
    </row>
    <row r="87" spans="2:5" x14ac:dyDescent="0.3">
      <c r="B87" s="16" t="s">
        <v>71</v>
      </c>
      <c r="C87" s="15">
        <v>1</v>
      </c>
      <c r="D87" s="26"/>
      <c r="E87" s="26"/>
    </row>
    <row r="88" spans="2:5" x14ac:dyDescent="0.3">
      <c r="B88" s="23" t="s">
        <v>75</v>
      </c>
      <c r="C88" s="15">
        <v>447</v>
      </c>
      <c r="D88" s="26"/>
      <c r="E88" s="26"/>
    </row>
    <row r="89" spans="2:5" x14ac:dyDescent="0.3">
      <c r="B89" s="16" t="s">
        <v>70</v>
      </c>
      <c r="C89" s="15">
        <v>159</v>
      </c>
      <c r="D89" s="26"/>
      <c r="E89" s="26"/>
    </row>
    <row r="90" spans="2:5" x14ac:dyDescent="0.3">
      <c r="B90" s="16" t="s">
        <v>72</v>
      </c>
      <c r="C90" s="15">
        <v>59</v>
      </c>
      <c r="D90" s="26"/>
      <c r="E90" s="26"/>
    </row>
    <row r="91" spans="2:5" x14ac:dyDescent="0.3">
      <c r="B91" s="16" t="s">
        <v>76</v>
      </c>
      <c r="C91" s="15">
        <v>50</v>
      </c>
      <c r="D91" s="26"/>
      <c r="E91" s="26"/>
    </row>
    <row r="92" spans="2:5" x14ac:dyDescent="0.3">
      <c r="B92" s="16" t="s">
        <v>73</v>
      </c>
      <c r="C92" s="15">
        <v>124</v>
      </c>
      <c r="D92" s="26"/>
      <c r="E92" s="26"/>
    </row>
    <row r="93" spans="2:5" x14ac:dyDescent="0.3">
      <c r="B93" s="16" t="s">
        <v>71</v>
      </c>
      <c r="C93" s="15">
        <v>55</v>
      </c>
      <c r="D93" s="26"/>
      <c r="E93" s="26"/>
    </row>
    <row r="94" spans="2:5" x14ac:dyDescent="0.3">
      <c r="B94" s="12" t="s">
        <v>2</v>
      </c>
      <c r="C94" s="13">
        <v>54</v>
      </c>
      <c r="D94" s="27">
        <f>C95/C94</f>
        <v>0.27777777777777779</v>
      </c>
      <c r="E94" s="27">
        <f>C95/(C94-C97-C98)</f>
        <v>0.3125</v>
      </c>
    </row>
    <row r="95" spans="2:5" x14ac:dyDescent="0.3">
      <c r="B95" s="23" t="s">
        <v>78</v>
      </c>
      <c r="C95" s="15">
        <v>15</v>
      </c>
      <c r="D95" s="26"/>
      <c r="E95" s="26"/>
    </row>
    <row r="96" spans="2:5" x14ac:dyDescent="0.3">
      <c r="B96" s="23" t="s">
        <v>75</v>
      </c>
      <c r="C96" s="15">
        <v>39</v>
      </c>
      <c r="D96" s="26"/>
      <c r="E96" s="26"/>
    </row>
    <row r="97" spans="2:5" x14ac:dyDescent="0.3">
      <c r="B97" s="16" t="s">
        <v>70</v>
      </c>
      <c r="C97" s="15">
        <v>3</v>
      </c>
      <c r="D97" s="26"/>
      <c r="E97" s="26"/>
    </row>
    <row r="98" spans="2:5" x14ac:dyDescent="0.3">
      <c r="B98" s="16" t="s">
        <v>72</v>
      </c>
      <c r="C98" s="15">
        <v>3</v>
      </c>
      <c r="D98" s="26"/>
      <c r="E98" s="26"/>
    </row>
    <row r="99" spans="2:5" x14ac:dyDescent="0.3">
      <c r="B99" s="16" t="s">
        <v>76</v>
      </c>
      <c r="C99" s="15">
        <v>22</v>
      </c>
      <c r="D99" s="26"/>
      <c r="E99" s="26"/>
    </row>
    <row r="100" spans="2:5" x14ac:dyDescent="0.3">
      <c r="B100" s="16" t="s">
        <v>73</v>
      </c>
      <c r="C100" s="15">
        <v>5</v>
      </c>
      <c r="D100" s="26"/>
      <c r="E100" s="26"/>
    </row>
    <row r="101" spans="2:5" x14ac:dyDescent="0.3">
      <c r="B101" s="16" t="s">
        <v>71</v>
      </c>
      <c r="C101" s="15">
        <v>6</v>
      </c>
      <c r="D101" s="26"/>
      <c r="E101" s="26"/>
    </row>
    <row r="102" spans="2:5" x14ac:dyDescent="0.3">
      <c r="B102" s="12" t="s">
        <v>56</v>
      </c>
      <c r="C102" s="13">
        <v>23</v>
      </c>
      <c r="D102" s="27">
        <f>C103/C102</f>
        <v>0.73913043478260865</v>
      </c>
      <c r="E102" s="27">
        <v>74</v>
      </c>
    </row>
    <row r="103" spans="2:5" x14ac:dyDescent="0.3">
      <c r="B103" s="23" t="s">
        <v>78</v>
      </c>
      <c r="C103" s="15">
        <v>17</v>
      </c>
      <c r="D103" s="26"/>
      <c r="E103" s="26"/>
    </row>
    <row r="104" spans="2:5" x14ac:dyDescent="0.3">
      <c r="B104" s="23" t="s">
        <v>75</v>
      </c>
      <c r="C104" s="15">
        <v>6</v>
      </c>
      <c r="D104" s="26"/>
      <c r="E104" s="26"/>
    </row>
    <row r="105" spans="2:5" x14ac:dyDescent="0.3">
      <c r="B105" s="16" t="s">
        <v>76</v>
      </c>
      <c r="C105" s="15">
        <v>2</v>
      </c>
      <c r="D105" s="26"/>
      <c r="E105" s="26"/>
    </row>
    <row r="106" spans="2:5" x14ac:dyDescent="0.3">
      <c r="B106" s="16" t="s">
        <v>73</v>
      </c>
      <c r="C106" s="15">
        <v>2</v>
      </c>
      <c r="D106" s="26"/>
      <c r="E106" s="26"/>
    </row>
    <row r="107" spans="2:5" x14ac:dyDescent="0.3">
      <c r="B107" s="16" t="s">
        <v>71</v>
      </c>
      <c r="C107" s="15">
        <v>2</v>
      </c>
      <c r="D107" s="26"/>
      <c r="E107" s="26"/>
    </row>
    <row r="108" spans="2:5" x14ac:dyDescent="0.3">
      <c r="B108" s="12" t="s">
        <v>5</v>
      </c>
      <c r="C108" s="13">
        <v>64</v>
      </c>
      <c r="D108" s="27">
        <f>C109/C108</f>
        <v>0.609375</v>
      </c>
      <c r="E108" s="27">
        <f>C109/(C108-C111-C112)</f>
        <v>0.68421052631578949</v>
      </c>
    </row>
    <row r="109" spans="2:5" x14ac:dyDescent="0.3">
      <c r="B109" s="23" t="s">
        <v>78</v>
      </c>
      <c r="C109" s="15">
        <v>39</v>
      </c>
      <c r="D109" s="26"/>
      <c r="E109" s="26"/>
    </row>
    <row r="110" spans="2:5" x14ac:dyDescent="0.3">
      <c r="B110" s="23" t="s">
        <v>75</v>
      </c>
      <c r="C110" s="15">
        <v>25</v>
      </c>
      <c r="D110" s="26"/>
      <c r="E110" s="26"/>
    </row>
    <row r="111" spans="2:5" x14ac:dyDescent="0.3">
      <c r="B111" s="16" t="s">
        <v>70</v>
      </c>
      <c r="C111" s="15">
        <v>3</v>
      </c>
      <c r="D111" s="26"/>
      <c r="E111" s="26"/>
    </row>
    <row r="112" spans="2:5" x14ac:dyDescent="0.3">
      <c r="B112" s="16" t="s">
        <v>72</v>
      </c>
      <c r="C112" s="15">
        <v>4</v>
      </c>
      <c r="D112" s="26"/>
      <c r="E112" s="26"/>
    </row>
    <row r="113" spans="2:5" x14ac:dyDescent="0.3">
      <c r="B113" s="16" t="s">
        <v>76</v>
      </c>
      <c r="C113" s="15">
        <v>10</v>
      </c>
      <c r="D113" s="26"/>
      <c r="E113" s="26"/>
    </row>
    <row r="114" spans="2:5" x14ac:dyDescent="0.3">
      <c r="B114" s="16" t="s">
        <v>73</v>
      </c>
      <c r="C114" s="15">
        <v>6</v>
      </c>
      <c r="D114" s="26"/>
      <c r="E114" s="26"/>
    </row>
    <row r="115" spans="2:5" ht="15" thickBot="1" x14ac:dyDescent="0.35">
      <c r="B115" s="16" t="s">
        <v>71</v>
      </c>
      <c r="C115" s="15">
        <v>2</v>
      </c>
      <c r="D115" s="26"/>
      <c r="E115" s="26"/>
    </row>
    <row r="116" spans="2:5" ht="15" thickBot="1" x14ac:dyDescent="0.35">
      <c r="B116" s="10" t="s">
        <v>20</v>
      </c>
      <c r="C116" s="11">
        <v>26</v>
      </c>
      <c r="D116" s="25">
        <v>0.73</v>
      </c>
      <c r="E116" s="25">
        <v>0.73</v>
      </c>
    </row>
    <row r="117" spans="2:5" x14ac:dyDescent="0.3">
      <c r="B117" s="12" t="s">
        <v>0</v>
      </c>
      <c r="C117" s="13">
        <v>26</v>
      </c>
      <c r="D117" s="27">
        <f>C118/C117</f>
        <v>0.73076923076923073</v>
      </c>
      <c r="E117" s="27">
        <v>0.73</v>
      </c>
    </row>
    <row r="118" spans="2:5" x14ac:dyDescent="0.3">
      <c r="B118" s="23" t="s">
        <v>78</v>
      </c>
      <c r="C118" s="15">
        <v>19</v>
      </c>
      <c r="D118" s="26"/>
      <c r="E118" s="26"/>
    </row>
    <row r="119" spans="2:5" x14ac:dyDescent="0.3">
      <c r="B119" s="23" t="s">
        <v>75</v>
      </c>
      <c r="C119" s="15">
        <v>7</v>
      </c>
      <c r="D119" s="26"/>
      <c r="E119" s="26"/>
    </row>
    <row r="120" spans="2:5" ht="15" thickBot="1" x14ac:dyDescent="0.35">
      <c r="B120" s="16" t="s">
        <v>76</v>
      </c>
      <c r="C120" s="15">
        <v>7</v>
      </c>
      <c r="D120" s="26"/>
      <c r="E120" s="26"/>
    </row>
    <row r="121" spans="2:5" ht="15" thickBot="1" x14ac:dyDescent="0.35">
      <c r="B121" s="10" t="s">
        <v>55</v>
      </c>
      <c r="C121" s="11">
        <v>107</v>
      </c>
      <c r="D121" s="25">
        <f>(C123+C129+C135)/C121</f>
        <v>0.82242990654205606</v>
      </c>
      <c r="E121" s="25">
        <f>(C123+C129+C135)/(C121-C125-C131)</f>
        <v>0.84615384615384615</v>
      </c>
    </row>
    <row r="122" spans="2:5" x14ac:dyDescent="0.3">
      <c r="B122" s="12" t="s">
        <v>0</v>
      </c>
      <c r="C122" s="13">
        <v>30</v>
      </c>
      <c r="D122" s="27">
        <f>C123/C122</f>
        <v>0.76666666666666672</v>
      </c>
      <c r="E122" s="27">
        <f>C123/(C122-C125)</f>
        <v>0.8214285714285714</v>
      </c>
    </row>
    <row r="123" spans="2:5" x14ac:dyDescent="0.3">
      <c r="B123" s="23" t="s">
        <v>78</v>
      </c>
      <c r="C123" s="15">
        <v>23</v>
      </c>
      <c r="D123" s="26"/>
      <c r="E123" s="26"/>
    </row>
    <row r="124" spans="2:5" x14ac:dyDescent="0.3">
      <c r="B124" s="23" t="s">
        <v>75</v>
      </c>
      <c r="C124" s="15">
        <v>7</v>
      </c>
      <c r="D124" s="26"/>
      <c r="E124" s="26"/>
    </row>
    <row r="125" spans="2:5" x14ac:dyDescent="0.3">
      <c r="B125" s="16" t="s">
        <v>72</v>
      </c>
      <c r="C125" s="15">
        <v>2</v>
      </c>
      <c r="D125" s="26"/>
      <c r="E125" s="26"/>
    </row>
    <row r="126" spans="2:5" x14ac:dyDescent="0.3">
      <c r="B126" s="16" t="s">
        <v>76</v>
      </c>
      <c r="C126" s="15">
        <v>4</v>
      </c>
      <c r="D126" s="26"/>
      <c r="E126" s="26"/>
    </row>
    <row r="127" spans="2:5" x14ac:dyDescent="0.3">
      <c r="B127" s="16" t="s">
        <v>71</v>
      </c>
      <c r="C127" s="15">
        <v>1</v>
      </c>
      <c r="D127" s="26"/>
      <c r="E127" s="26"/>
    </row>
    <row r="128" spans="2:5" x14ac:dyDescent="0.3">
      <c r="B128" s="12" t="s">
        <v>56</v>
      </c>
      <c r="C128" s="13">
        <v>47</v>
      </c>
      <c r="D128" s="27">
        <f>C129/C128</f>
        <v>0.78723404255319152</v>
      </c>
      <c r="E128" s="27">
        <f>C129/(C128-C131)</f>
        <v>0.80434782608695654</v>
      </c>
    </row>
    <row r="129" spans="2:5" x14ac:dyDescent="0.3">
      <c r="B129" s="23" t="s">
        <v>78</v>
      </c>
      <c r="C129" s="15">
        <v>37</v>
      </c>
      <c r="D129" s="26"/>
      <c r="E129" s="26"/>
    </row>
    <row r="130" spans="2:5" x14ac:dyDescent="0.3">
      <c r="B130" s="23" t="s">
        <v>75</v>
      </c>
      <c r="C130" s="15">
        <v>10</v>
      </c>
      <c r="D130" s="26"/>
      <c r="E130" s="26"/>
    </row>
    <row r="131" spans="2:5" x14ac:dyDescent="0.3">
      <c r="B131" s="16" t="s">
        <v>72</v>
      </c>
      <c r="C131" s="15">
        <v>1</v>
      </c>
      <c r="D131" s="26"/>
      <c r="E131" s="26"/>
    </row>
    <row r="132" spans="2:5" x14ac:dyDescent="0.3">
      <c r="B132" s="16" t="s">
        <v>76</v>
      </c>
      <c r="C132" s="15">
        <v>7</v>
      </c>
      <c r="D132" s="26"/>
      <c r="E132" s="26"/>
    </row>
    <row r="133" spans="2:5" x14ac:dyDescent="0.3">
      <c r="B133" s="16" t="s">
        <v>73</v>
      </c>
      <c r="C133" s="15">
        <v>2</v>
      </c>
      <c r="D133" s="26"/>
      <c r="E133" s="26"/>
    </row>
    <row r="134" spans="2:5" x14ac:dyDescent="0.3">
      <c r="B134" s="12" t="s">
        <v>4</v>
      </c>
      <c r="C134" s="13">
        <v>30</v>
      </c>
      <c r="D134" s="27">
        <f>C135/C134</f>
        <v>0.93333333333333335</v>
      </c>
      <c r="E134" s="27">
        <v>0.93</v>
      </c>
    </row>
    <row r="135" spans="2:5" x14ac:dyDescent="0.3">
      <c r="B135" s="23" t="s">
        <v>78</v>
      </c>
      <c r="C135" s="15">
        <v>28</v>
      </c>
      <c r="D135" s="26"/>
      <c r="E135" s="26"/>
    </row>
    <row r="136" spans="2:5" x14ac:dyDescent="0.3">
      <c r="B136" s="23" t="s">
        <v>75</v>
      </c>
      <c r="C136" s="15">
        <v>2</v>
      </c>
      <c r="D136" s="26"/>
      <c r="E136" s="26"/>
    </row>
    <row r="137" spans="2:5" x14ac:dyDescent="0.3">
      <c r="B137" s="16" t="s">
        <v>76</v>
      </c>
      <c r="C137" s="15">
        <v>1</v>
      </c>
      <c r="D137" s="26"/>
      <c r="E137" s="26"/>
    </row>
    <row r="138" spans="2:5" ht="15" thickBot="1" x14ac:dyDescent="0.35">
      <c r="B138" s="16" t="s">
        <v>73</v>
      </c>
      <c r="C138" s="15">
        <v>1</v>
      </c>
      <c r="D138" s="26"/>
      <c r="E138" s="26"/>
    </row>
    <row r="139" spans="2:5" ht="15" thickBot="1" x14ac:dyDescent="0.35">
      <c r="B139" s="10" t="s">
        <v>52</v>
      </c>
      <c r="C139" s="11">
        <v>791</v>
      </c>
      <c r="D139" s="25">
        <f>(C141+C148+C158+C163+C172+C178+C183+C194)/C139</f>
        <v>0.76611883691529714</v>
      </c>
      <c r="E139" s="25">
        <f>(C141+C148+C158+C163+C172+C178+C183+C194)/(C139-C143-C144-C152-C153-C160-C161-C165-C167-C168-C180-C188-C189)</f>
        <v>0.80264900662251659</v>
      </c>
    </row>
    <row r="140" spans="2:5" x14ac:dyDescent="0.3">
      <c r="B140" s="12" t="s">
        <v>60</v>
      </c>
      <c r="C140" s="13">
        <v>60</v>
      </c>
      <c r="D140" s="27">
        <f>C141/C140</f>
        <v>0.8</v>
      </c>
      <c r="E140" s="27">
        <f>C141/(C140-C143-C144)</f>
        <v>0.82758620689655171</v>
      </c>
    </row>
    <row r="141" spans="2:5" x14ac:dyDescent="0.3">
      <c r="B141" s="23" t="s">
        <v>78</v>
      </c>
      <c r="C141" s="15">
        <v>48</v>
      </c>
      <c r="D141" s="26"/>
      <c r="E141" s="26"/>
    </row>
    <row r="142" spans="2:5" x14ac:dyDescent="0.3">
      <c r="B142" s="23" t="s">
        <v>75</v>
      </c>
      <c r="C142" s="15">
        <v>12</v>
      </c>
      <c r="D142" s="26"/>
      <c r="E142" s="26"/>
    </row>
    <row r="143" spans="2:5" x14ac:dyDescent="0.3">
      <c r="B143" s="16" t="s">
        <v>70</v>
      </c>
      <c r="C143" s="15">
        <v>1</v>
      </c>
      <c r="D143" s="26"/>
      <c r="E143" s="26"/>
    </row>
    <row r="144" spans="2:5" x14ac:dyDescent="0.3">
      <c r="B144" s="16" t="s">
        <v>72</v>
      </c>
      <c r="C144" s="15">
        <v>1</v>
      </c>
      <c r="D144" s="26"/>
      <c r="E144" s="26"/>
    </row>
    <row r="145" spans="2:5" x14ac:dyDescent="0.3">
      <c r="B145" s="16" t="s">
        <v>76</v>
      </c>
      <c r="C145" s="15">
        <v>5</v>
      </c>
      <c r="D145" s="26"/>
      <c r="E145" s="26"/>
    </row>
    <row r="146" spans="2:5" x14ac:dyDescent="0.3">
      <c r="B146" s="16" t="s">
        <v>73</v>
      </c>
      <c r="C146" s="15">
        <v>5</v>
      </c>
      <c r="D146" s="26"/>
      <c r="E146" s="26"/>
    </row>
    <row r="147" spans="2:5" x14ac:dyDescent="0.3">
      <c r="B147" s="12" t="s">
        <v>0</v>
      </c>
      <c r="C147" s="13">
        <v>328</v>
      </c>
      <c r="D147" s="27">
        <f>C148/C147</f>
        <v>0.78353658536585369</v>
      </c>
      <c r="E147" s="27">
        <f>C148/(C147-C152-C153)</f>
        <v>0.82108626198083068</v>
      </c>
    </row>
    <row r="148" spans="2:5" x14ac:dyDescent="0.3">
      <c r="B148" s="23" t="s">
        <v>78</v>
      </c>
      <c r="C148" s="15">
        <v>257</v>
      </c>
      <c r="D148" s="26"/>
      <c r="E148" s="26"/>
    </row>
    <row r="149" spans="2:5" x14ac:dyDescent="0.3">
      <c r="B149" s="23" t="s">
        <v>74</v>
      </c>
      <c r="C149" s="15">
        <v>3</v>
      </c>
      <c r="D149" s="26"/>
      <c r="E149" s="26"/>
    </row>
    <row r="150" spans="2:5" x14ac:dyDescent="0.3">
      <c r="B150" s="16" t="s">
        <v>73</v>
      </c>
      <c r="C150" s="15">
        <v>3</v>
      </c>
      <c r="D150" s="26"/>
      <c r="E150" s="26"/>
    </row>
    <row r="151" spans="2:5" x14ac:dyDescent="0.3">
      <c r="B151" s="23" t="s">
        <v>75</v>
      </c>
      <c r="C151" s="15">
        <v>68</v>
      </c>
      <c r="D151" s="26"/>
      <c r="E151" s="26"/>
    </row>
    <row r="152" spans="2:5" x14ac:dyDescent="0.3">
      <c r="B152" s="16" t="s">
        <v>70</v>
      </c>
      <c r="C152" s="15">
        <v>13</v>
      </c>
      <c r="D152" s="26"/>
      <c r="E152" s="26"/>
    </row>
    <row r="153" spans="2:5" x14ac:dyDescent="0.3">
      <c r="B153" s="16" t="s">
        <v>72</v>
      </c>
      <c r="C153" s="15">
        <v>2</v>
      </c>
      <c r="D153" s="26"/>
      <c r="E153" s="26"/>
    </row>
    <row r="154" spans="2:5" x14ac:dyDescent="0.3">
      <c r="B154" s="16" t="s">
        <v>76</v>
      </c>
      <c r="C154" s="15">
        <v>34</v>
      </c>
      <c r="D154" s="26"/>
      <c r="E154" s="26"/>
    </row>
    <row r="155" spans="2:5" x14ac:dyDescent="0.3">
      <c r="B155" s="16" t="s">
        <v>73</v>
      </c>
      <c r="C155" s="15">
        <v>15</v>
      </c>
      <c r="D155" s="26"/>
      <c r="E155" s="26"/>
    </row>
    <row r="156" spans="2:5" x14ac:dyDescent="0.3">
      <c r="B156" s="16" t="s">
        <v>71</v>
      </c>
      <c r="C156" s="15">
        <v>4</v>
      </c>
      <c r="D156" s="26"/>
      <c r="E156" s="26"/>
    </row>
    <row r="157" spans="2:5" x14ac:dyDescent="0.3">
      <c r="B157" s="12" t="s">
        <v>10</v>
      </c>
      <c r="C157" s="13">
        <v>17</v>
      </c>
      <c r="D157" s="27">
        <f>C158/C157</f>
        <v>0.88235294117647056</v>
      </c>
      <c r="E157" s="27">
        <f>C158/(C157-C160-C161)</f>
        <v>1</v>
      </c>
    </row>
    <row r="158" spans="2:5" x14ac:dyDescent="0.3">
      <c r="B158" s="23" t="s">
        <v>78</v>
      </c>
      <c r="C158" s="15">
        <v>15</v>
      </c>
      <c r="D158" s="26"/>
      <c r="E158" s="26"/>
    </row>
    <row r="159" spans="2:5" x14ac:dyDescent="0.3">
      <c r="B159" s="23" t="s">
        <v>75</v>
      </c>
      <c r="C159" s="15">
        <v>2</v>
      </c>
      <c r="D159" s="26"/>
      <c r="E159" s="26"/>
    </row>
    <row r="160" spans="2:5" x14ac:dyDescent="0.3">
      <c r="B160" s="16" t="s">
        <v>70</v>
      </c>
      <c r="C160" s="15">
        <v>1</v>
      </c>
      <c r="D160" s="26"/>
      <c r="E160" s="26"/>
    </row>
    <row r="161" spans="2:5" x14ac:dyDescent="0.3">
      <c r="B161" s="16" t="s">
        <v>72</v>
      </c>
      <c r="C161" s="15">
        <v>1</v>
      </c>
      <c r="D161" s="26"/>
      <c r="E161" s="26"/>
    </row>
    <row r="162" spans="2:5" x14ac:dyDescent="0.3">
      <c r="B162" s="12" t="s">
        <v>2</v>
      </c>
      <c r="C162" s="13">
        <v>119</v>
      </c>
      <c r="D162" s="27">
        <f>C163/C162</f>
        <v>0.68907563025210083</v>
      </c>
      <c r="E162" s="27">
        <f>C163/(C162-C165-C167-C168)</f>
        <v>0.7321428571428571</v>
      </c>
    </row>
    <row r="163" spans="2:5" x14ac:dyDescent="0.3">
      <c r="B163" s="23" t="s">
        <v>78</v>
      </c>
      <c r="C163" s="15">
        <v>82</v>
      </c>
      <c r="D163" s="26"/>
      <c r="E163" s="26"/>
    </row>
    <row r="164" spans="2:5" x14ac:dyDescent="0.3">
      <c r="B164" s="23" t="s">
        <v>74</v>
      </c>
      <c r="C164" s="15">
        <v>1</v>
      </c>
      <c r="D164" s="26"/>
      <c r="E164" s="26"/>
    </row>
    <row r="165" spans="2:5" x14ac:dyDescent="0.3">
      <c r="B165" s="16" t="s">
        <v>72</v>
      </c>
      <c r="C165" s="15">
        <v>1</v>
      </c>
      <c r="D165" s="26"/>
      <c r="E165" s="26"/>
    </row>
    <row r="166" spans="2:5" x14ac:dyDescent="0.3">
      <c r="B166" s="23" t="s">
        <v>75</v>
      </c>
      <c r="C166" s="15">
        <v>36</v>
      </c>
      <c r="D166" s="26"/>
      <c r="E166" s="26"/>
    </row>
    <row r="167" spans="2:5" x14ac:dyDescent="0.3">
      <c r="B167" s="16" t="s">
        <v>70</v>
      </c>
      <c r="C167" s="15">
        <v>5</v>
      </c>
      <c r="D167" s="26"/>
      <c r="E167" s="26"/>
    </row>
    <row r="168" spans="2:5" x14ac:dyDescent="0.3">
      <c r="B168" s="16" t="s">
        <v>72</v>
      </c>
      <c r="C168" s="15">
        <v>1</v>
      </c>
      <c r="D168" s="26"/>
      <c r="E168" s="26"/>
    </row>
    <row r="169" spans="2:5" x14ac:dyDescent="0.3">
      <c r="B169" s="16" t="s">
        <v>76</v>
      </c>
      <c r="C169" s="15">
        <v>19</v>
      </c>
      <c r="D169" s="26"/>
      <c r="E169" s="26"/>
    </row>
    <row r="170" spans="2:5" x14ac:dyDescent="0.3">
      <c r="B170" s="16" t="s">
        <v>73</v>
      </c>
      <c r="C170" s="15">
        <v>11</v>
      </c>
      <c r="D170" s="26"/>
      <c r="E170" s="26"/>
    </row>
    <row r="171" spans="2:5" x14ac:dyDescent="0.3">
      <c r="B171" s="12" t="s">
        <v>56</v>
      </c>
      <c r="C171" s="13">
        <v>30</v>
      </c>
      <c r="D171" s="27">
        <f>C172/C171</f>
        <v>0.8666666666666667</v>
      </c>
      <c r="E171" s="27">
        <v>0.87</v>
      </c>
    </row>
    <row r="172" spans="2:5" x14ac:dyDescent="0.3">
      <c r="B172" s="23" t="s">
        <v>78</v>
      </c>
      <c r="C172" s="15">
        <v>26</v>
      </c>
      <c r="D172" s="26"/>
      <c r="E172" s="26"/>
    </row>
    <row r="173" spans="2:5" x14ac:dyDescent="0.3">
      <c r="B173" s="23" t="s">
        <v>75</v>
      </c>
      <c r="C173" s="15">
        <v>4</v>
      </c>
      <c r="D173" s="26"/>
      <c r="E173" s="26"/>
    </row>
    <row r="174" spans="2:5" x14ac:dyDescent="0.3">
      <c r="B174" s="16" t="s">
        <v>76</v>
      </c>
      <c r="C174" s="15">
        <v>1</v>
      </c>
      <c r="D174" s="26"/>
      <c r="E174" s="26"/>
    </row>
    <row r="175" spans="2:5" x14ac:dyDescent="0.3">
      <c r="B175" s="16" t="s">
        <v>73</v>
      </c>
      <c r="C175" s="15">
        <v>2</v>
      </c>
      <c r="D175" s="26"/>
      <c r="E175" s="26"/>
    </row>
    <row r="176" spans="2:5" x14ac:dyDescent="0.3">
      <c r="B176" s="16" t="s">
        <v>71</v>
      </c>
      <c r="C176" s="15">
        <v>1</v>
      </c>
      <c r="D176" s="26"/>
      <c r="E176" s="26"/>
    </row>
    <row r="177" spans="2:5" x14ac:dyDescent="0.3">
      <c r="B177" s="12" t="s">
        <v>7</v>
      </c>
      <c r="C177" s="13">
        <v>16</v>
      </c>
      <c r="D177" s="27">
        <f>C178/C177</f>
        <v>0.8125</v>
      </c>
      <c r="E177" s="27">
        <f>C178/(C177-C180)</f>
        <v>0.8666666666666667</v>
      </c>
    </row>
    <row r="178" spans="2:5" x14ac:dyDescent="0.3">
      <c r="B178" s="23" t="s">
        <v>78</v>
      </c>
      <c r="C178" s="15">
        <v>13</v>
      </c>
      <c r="D178" s="26"/>
      <c r="E178" s="26"/>
    </row>
    <row r="179" spans="2:5" x14ac:dyDescent="0.3">
      <c r="B179" s="23" t="s">
        <v>75</v>
      </c>
      <c r="C179" s="15">
        <v>3</v>
      </c>
      <c r="D179" s="26"/>
      <c r="E179" s="26"/>
    </row>
    <row r="180" spans="2:5" x14ac:dyDescent="0.3">
      <c r="B180" s="16" t="s">
        <v>72</v>
      </c>
      <c r="C180" s="15">
        <v>1</v>
      </c>
      <c r="D180" s="26"/>
      <c r="E180" s="26"/>
    </row>
    <row r="181" spans="2:5" x14ac:dyDescent="0.3">
      <c r="B181" s="16" t="s">
        <v>76</v>
      </c>
      <c r="C181" s="15">
        <v>2</v>
      </c>
      <c r="D181" s="26"/>
      <c r="E181" s="26"/>
    </row>
    <row r="182" spans="2:5" x14ac:dyDescent="0.3">
      <c r="B182" s="12" t="s">
        <v>5</v>
      </c>
      <c r="C182" s="13">
        <v>204</v>
      </c>
      <c r="D182" s="27">
        <f>C183/C182</f>
        <v>0.76470588235294112</v>
      </c>
      <c r="E182" s="27">
        <f>C183/(C182-C188-C189)</f>
        <v>0.8</v>
      </c>
    </row>
    <row r="183" spans="2:5" x14ac:dyDescent="0.3">
      <c r="B183" s="23" t="s">
        <v>78</v>
      </c>
      <c r="C183" s="15">
        <v>156</v>
      </c>
      <c r="D183" s="26"/>
      <c r="E183" s="26"/>
    </row>
    <row r="184" spans="2:5" x14ac:dyDescent="0.3">
      <c r="B184" s="23" t="s">
        <v>74</v>
      </c>
      <c r="C184" s="15">
        <v>3</v>
      </c>
      <c r="D184" s="26"/>
      <c r="E184" s="26"/>
    </row>
    <row r="185" spans="2:5" x14ac:dyDescent="0.3">
      <c r="B185" s="16" t="s">
        <v>73</v>
      </c>
      <c r="C185" s="15">
        <v>2</v>
      </c>
      <c r="D185" s="26"/>
      <c r="E185" s="26"/>
    </row>
    <row r="186" spans="2:5" x14ac:dyDescent="0.3">
      <c r="B186" s="16" t="s">
        <v>71</v>
      </c>
      <c r="C186" s="15">
        <v>1</v>
      </c>
      <c r="D186" s="26"/>
      <c r="E186" s="26"/>
    </row>
    <row r="187" spans="2:5" x14ac:dyDescent="0.3">
      <c r="B187" s="23" t="s">
        <v>75</v>
      </c>
      <c r="C187" s="15">
        <v>45</v>
      </c>
      <c r="D187" s="26"/>
      <c r="E187" s="26"/>
    </row>
    <row r="188" spans="2:5" x14ac:dyDescent="0.3">
      <c r="B188" s="16" t="s">
        <v>70</v>
      </c>
      <c r="C188" s="15">
        <v>6</v>
      </c>
      <c r="D188" s="26"/>
      <c r="E188" s="26"/>
    </row>
    <row r="189" spans="2:5" x14ac:dyDescent="0.3">
      <c r="B189" s="16" t="s">
        <v>72</v>
      </c>
      <c r="C189" s="15">
        <v>3</v>
      </c>
      <c r="D189" s="26"/>
      <c r="E189" s="26"/>
    </row>
    <row r="190" spans="2:5" x14ac:dyDescent="0.3">
      <c r="B190" s="16" t="s">
        <v>76</v>
      </c>
      <c r="C190" s="15">
        <v>19</v>
      </c>
      <c r="D190" s="26"/>
      <c r="E190" s="26"/>
    </row>
    <row r="191" spans="2:5" x14ac:dyDescent="0.3">
      <c r="B191" s="16" t="s">
        <v>73</v>
      </c>
      <c r="C191" s="15">
        <v>16</v>
      </c>
      <c r="D191" s="26"/>
      <c r="E191" s="26"/>
    </row>
    <row r="192" spans="2:5" x14ac:dyDescent="0.3">
      <c r="B192" s="16" t="s">
        <v>71</v>
      </c>
      <c r="C192" s="15">
        <v>1</v>
      </c>
      <c r="D192" s="26"/>
      <c r="E192" s="26"/>
    </row>
    <row r="193" spans="2:5" x14ac:dyDescent="0.3">
      <c r="B193" s="12" t="s">
        <v>66</v>
      </c>
      <c r="C193" s="13">
        <v>17</v>
      </c>
      <c r="D193" s="27">
        <f>C194/C193</f>
        <v>0.52941176470588236</v>
      </c>
      <c r="E193" s="27">
        <v>0.53</v>
      </c>
    </row>
    <row r="194" spans="2:5" x14ac:dyDescent="0.3">
      <c r="B194" s="23" t="s">
        <v>78</v>
      </c>
      <c r="C194" s="15">
        <v>9</v>
      </c>
      <c r="D194" s="26"/>
      <c r="E194" s="26"/>
    </row>
    <row r="195" spans="2:5" x14ac:dyDescent="0.3">
      <c r="B195" s="23" t="s">
        <v>75</v>
      </c>
      <c r="C195" s="15">
        <v>8</v>
      </c>
      <c r="D195" s="26"/>
      <c r="E195" s="26"/>
    </row>
    <row r="196" spans="2:5" x14ac:dyDescent="0.3">
      <c r="B196" s="16" t="s">
        <v>76</v>
      </c>
      <c r="C196" s="15">
        <v>7</v>
      </c>
      <c r="D196" s="26"/>
      <c r="E196" s="26"/>
    </row>
    <row r="197" spans="2:5" ht="15" thickBot="1" x14ac:dyDescent="0.35">
      <c r="B197" s="16" t="s">
        <v>73</v>
      </c>
      <c r="C197" s="15">
        <v>1</v>
      </c>
      <c r="D197" s="26"/>
      <c r="E197" s="26"/>
    </row>
    <row r="198" spans="2:5" ht="15" thickBot="1" x14ac:dyDescent="0.35">
      <c r="B198" s="10" t="s">
        <v>45</v>
      </c>
      <c r="C198" s="11">
        <v>4</v>
      </c>
      <c r="D198" s="25">
        <v>0.5</v>
      </c>
      <c r="E198" s="25">
        <v>0.67</v>
      </c>
    </row>
    <row r="199" spans="2:5" x14ac:dyDescent="0.3">
      <c r="B199" s="12" t="s">
        <v>0</v>
      </c>
      <c r="C199" s="13">
        <v>4</v>
      </c>
      <c r="D199" s="27">
        <f>C200/C199</f>
        <v>0.5</v>
      </c>
      <c r="E199" s="27">
        <f>C200/(C199-C202)</f>
        <v>0.66666666666666663</v>
      </c>
    </row>
    <row r="200" spans="2:5" x14ac:dyDescent="0.3">
      <c r="B200" s="23" t="s">
        <v>78</v>
      </c>
      <c r="C200" s="15">
        <v>2</v>
      </c>
      <c r="D200" s="26"/>
      <c r="E200" s="26"/>
    </row>
    <row r="201" spans="2:5" x14ac:dyDescent="0.3">
      <c r="B201" s="23" t="s">
        <v>75</v>
      </c>
      <c r="C201" s="15">
        <v>2</v>
      </c>
      <c r="D201" s="26"/>
      <c r="E201" s="26"/>
    </row>
    <row r="202" spans="2:5" x14ac:dyDescent="0.3">
      <c r="B202" s="16" t="s">
        <v>72</v>
      </c>
      <c r="C202" s="15">
        <v>1</v>
      </c>
      <c r="D202" s="26"/>
      <c r="E202" s="26"/>
    </row>
    <row r="203" spans="2:5" ht="15" thickBot="1" x14ac:dyDescent="0.35">
      <c r="B203" s="16" t="s">
        <v>76</v>
      </c>
      <c r="C203" s="15">
        <v>1</v>
      </c>
      <c r="D203" s="26"/>
      <c r="E203" s="26"/>
    </row>
    <row r="204" spans="2:5" ht="15" thickBot="1" x14ac:dyDescent="0.35">
      <c r="B204" s="10" t="s">
        <v>19</v>
      </c>
      <c r="C204" s="11">
        <v>61</v>
      </c>
      <c r="D204" s="25">
        <v>0.74</v>
      </c>
      <c r="E204" s="25">
        <v>0.85</v>
      </c>
    </row>
    <row r="205" spans="2:5" x14ac:dyDescent="0.3">
      <c r="B205" s="12" t="s">
        <v>0</v>
      </c>
      <c r="C205" s="13">
        <v>61</v>
      </c>
      <c r="D205" s="27">
        <f>C206/C205</f>
        <v>0.73770491803278693</v>
      </c>
      <c r="E205" s="27">
        <f>C206/(C205-C208)</f>
        <v>0.84905660377358494</v>
      </c>
    </row>
    <row r="206" spans="2:5" x14ac:dyDescent="0.3">
      <c r="B206" s="23" t="s">
        <v>78</v>
      </c>
      <c r="C206" s="15">
        <v>45</v>
      </c>
      <c r="D206" s="26"/>
      <c r="E206" s="26"/>
    </row>
    <row r="207" spans="2:5" x14ac:dyDescent="0.3">
      <c r="B207" s="23" t="s">
        <v>75</v>
      </c>
      <c r="C207" s="15">
        <v>16</v>
      </c>
      <c r="D207" s="26"/>
      <c r="E207" s="26"/>
    </row>
    <row r="208" spans="2:5" x14ac:dyDescent="0.3">
      <c r="B208" s="16" t="s">
        <v>72</v>
      </c>
      <c r="C208" s="15">
        <v>8</v>
      </c>
      <c r="D208" s="26"/>
      <c r="E208" s="26"/>
    </row>
    <row r="209" spans="2:5" x14ac:dyDescent="0.3">
      <c r="B209" s="16" t="s">
        <v>73</v>
      </c>
      <c r="C209" s="15">
        <v>6</v>
      </c>
      <c r="D209" s="26"/>
      <c r="E209" s="26"/>
    </row>
    <row r="210" spans="2:5" ht="15" thickBot="1" x14ac:dyDescent="0.35">
      <c r="B210" s="16" t="s">
        <v>71</v>
      </c>
      <c r="C210" s="15">
        <v>2</v>
      </c>
      <c r="D210" s="26"/>
      <c r="E210" s="26"/>
    </row>
    <row r="211" spans="2:5" ht="15" thickBot="1" x14ac:dyDescent="0.35">
      <c r="B211" s="10" t="s">
        <v>35</v>
      </c>
      <c r="C211" s="11">
        <v>30</v>
      </c>
      <c r="D211" s="25">
        <v>0.73</v>
      </c>
      <c r="E211" s="25">
        <v>0.73</v>
      </c>
    </row>
    <row r="212" spans="2:5" x14ac:dyDescent="0.3">
      <c r="B212" s="12" t="s">
        <v>0</v>
      </c>
      <c r="C212" s="13">
        <v>30</v>
      </c>
      <c r="D212" s="27">
        <f>C213/C212</f>
        <v>0.73333333333333328</v>
      </c>
      <c r="E212" s="27">
        <v>0.73</v>
      </c>
    </row>
    <row r="213" spans="2:5" x14ac:dyDescent="0.3">
      <c r="B213" s="23" t="s">
        <v>78</v>
      </c>
      <c r="C213" s="15">
        <v>22</v>
      </c>
      <c r="D213" s="26"/>
      <c r="E213" s="26"/>
    </row>
    <row r="214" spans="2:5" x14ac:dyDescent="0.3">
      <c r="B214" s="23" t="s">
        <v>75</v>
      </c>
      <c r="C214" s="15">
        <v>8</v>
      </c>
      <c r="D214" s="26"/>
      <c r="E214" s="26"/>
    </row>
    <row r="215" spans="2:5" ht="15" thickBot="1" x14ac:dyDescent="0.35">
      <c r="B215" s="16" t="s">
        <v>76</v>
      </c>
      <c r="C215" s="15">
        <v>8</v>
      </c>
      <c r="D215" s="26"/>
      <c r="E215" s="26"/>
    </row>
    <row r="216" spans="2:5" ht="15" thickBot="1" x14ac:dyDescent="0.35">
      <c r="B216" s="10" t="s">
        <v>44</v>
      </c>
      <c r="C216" s="11">
        <v>8</v>
      </c>
      <c r="D216" s="25">
        <v>0.5</v>
      </c>
      <c r="E216" s="25">
        <v>0.8</v>
      </c>
    </row>
    <row r="217" spans="2:5" x14ac:dyDescent="0.3">
      <c r="B217" s="12" t="s">
        <v>5</v>
      </c>
      <c r="C217" s="13">
        <v>8</v>
      </c>
      <c r="D217" s="27">
        <f>C218/C217</f>
        <v>0.5</v>
      </c>
      <c r="E217" s="27">
        <f>C218/(C217-C220)</f>
        <v>0.8</v>
      </c>
    </row>
    <row r="218" spans="2:5" x14ac:dyDescent="0.3">
      <c r="B218" s="23" t="s">
        <v>78</v>
      </c>
      <c r="C218" s="15">
        <v>4</v>
      </c>
      <c r="D218" s="26"/>
      <c r="E218" s="26"/>
    </row>
    <row r="219" spans="2:5" x14ac:dyDescent="0.3">
      <c r="B219" s="23" t="s">
        <v>75</v>
      </c>
      <c r="C219" s="15">
        <v>4</v>
      </c>
      <c r="D219" s="26"/>
      <c r="E219" s="26"/>
    </row>
    <row r="220" spans="2:5" x14ac:dyDescent="0.3">
      <c r="B220" s="16" t="s">
        <v>72</v>
      </c>
      <c r="C220" s="15">
        <v>3</v>
      </c>
      <c r="D220" s="26"/>
      <c r="E220" s="26"/>
    </row>
    <row r="221" spans="2:5" ht="15" thickBot="1" x14ac:dyDescent="0.35">
      <c r="B221" s="16" t="s">
        <v>71</v>
      </c>
      <c r="C221" s="15">
        <v>1</v>
      </c>
      <c r="D221" s="26"/>
      <c r="E221" s="26"/>
    </row>
    <row r="222" spans="2:5" ht="15" thickBot="1" x14ac:dyDescent="0.35">
      <c r="B222" s="10" t="s">
        <v>34</v>
      </c>
      <c r="C222" s="11">
        <v>30</v>
      </c>
      <c r="D222" s="25">
        <v>0.8</v>
      </c>
      <c r="E222" s="25">
        <v>0.92</v>
      </c>
    </row>
    <row r="223" spans="2:5" x14ac:dyDescent="0.3">
      <c r="B223" s="12" t="s">
        <v>0</v>
      </c>
      <c r="C223" s="13">
        <v>30</v>
      </c>
      <c r="D223" s="27">
        <f>C224/C223</f>
        <v>0.8</v>
      </c>
      <c r="E223" s="27">
        <f>C224/(C223-C226)</f>
        <v>0.92307692307692313</v>
      </c>
    </row>
    <row r="224" spans="2:5" x14ac:dyDescent="0.3">
      <c r="B224" s="23" t="s">
        <v>78</v>
      </c>
      <c r="C224" s="15">
        <v>24</v>
      </c>
      <c r="D224" s="26"/>
      <c r="E224" s="26"/>
    </row>
    <row r="225" spans="2:5" x14ac:dyDescent="0.3">
      <c r="B225" s="23" t="s">
        <v>75</v>
      </c>
      <c r="C225" s="15">
        <v>6</v>
      </c>
      <c r="D225" s="26"/>
      <c r="E225" s="26"/>
    </row>
    <row r="226" spans="2:5" x14ac:dyDescent="0.3">
      <c r="B226" s="16" t="s">
        <v>72</v>
      </c>
      <c r="C226" s="15">
        <v>4</v>
      </c>
      <c r="D226" s="26"/>
      <c r="E226" s="26"/>
    </row>
    <row r="227" spans="2:5" x14ac:dyDescent="0.3">
      <c r="B227" s="16" t="s">
        <v>73</v>
      </c>
      <c r="C227" s="15">
        <v>1</v>
      </c>
      <c r="D227" s="26"/>
      <c r="E227" s="26"/>
    </row>
    <row r="228" spans="2:5" ht="15" thickBot="1" x14ac:dyDescent="0.35">
      <c r="B228" s="16" t="s">
        <v>71</v>
      </c>
      <c r="C228" s="15">
        <v>1</v>
      </c>
      <c r="D228" s="26"/>
      <c r="E228" s="26"/>
    </row>
    <row r="229" spans="2:5" ht="15" thickBot="1" x14ac:dyDescent="0.35">
      <c r="B229" s="10" t="s">
        <v>48</v>
      </c>
      <c r="C229" s="11">
        <v>103</v>
      </c>
      <c r="D229" s="25">
        <f>(C231+C237+C243)/C229</f>
        <v>0.59223300970873782</v>
      </c>
      <c r="E229" s="25">
        <v>0.59</v>
      </c>
    </row>
    <row r="230" spans="2:5" x14ac:dyDescent="0.3">
      <c r="B230" s="12" t="s">
        <v>0</v>
      </c>
      <c r="C230" s="13">
        <v>60</v>
      </c>
      <c r="D230" s="27">
        <f>C231/C230</f>
        <v>0.6166666666666667</v>
      </c>
      <c r="E230" s="27">
        <v>0.62</v>
      </c>
    </row>
    <row r="231" spans="2:5" x14ac:dyDescent="0.3">
      <c r="B231" s="23" t="s">
        <v>78</v>
      </c>
      <c r="C231" s="15">
        <v>37</v>
      </c>
      <c r="D231" s="26"/>
      <c r="E231" s="26"/>
    </row>
    <row r="232" spans="2:5" x14ac:dyDescent="0.3">
      <c r="B232" s="23" t="s">
        <v>74</v>
      </c>
      <c r="C232" s="15">
        <v>1</v>
      </c>
      <c r="D232" s="26"/>
      <c r="E232" s="26"/>
    </row>
    <row r="233" spans="2:5" x14ac:dyDescent="0.3">
      <c r="B233" s="16" t="s">
        <v>76</v>
      </c>
      <c r="C233" s="15">
        <v>1</v>
      </c>
      <c r="D233" s="26"/>
      <c r="E233" s="26"/>
    </row>
    <row r="234" spans="2:5" x14ac:dyDescent="0.3">
      <c r="B234" s="23" t="s">
        <v>75</v>
      </c>
      <c r="C234" s="15">
        <v>22</v>
      </c>
      <c r="D234" s="26"/>
      <c r="E234" s="26"/>
    </row>
    <row r="235" spans="2:5" x14ac:dyDescent="0.3">
      <c r="B235" s="16" t="s">
        <v>76</v>
      </c>
      <c r="C235" s="15">
        <v>22</v>
      </c>
      <c r="D235" s="26"/>
      <c r="E235" s="26"/>
    </row>
    <row r="236" spans="2:5" x14ac:dyDescent="0.3">
      <c r="B236" s="12" t="s">
        <v>56</v>
      </c>
      <c r="C236" s="13">
        <v>13</v>
      </c>
      <c r="D236" s="27">
        <f>C237/C236</f>
        <v>0.53846153846153844</v>
      </c>
      <c r="E236" s="27">
        <v>0.54</v>
      </c>
    </row>
    <row r="237" spans="2:5" x14ac:dyDescent="0.3">
      <c r="B237" s="23" t="s">
        <v>78</v>
      </c>
      <c r="C237" s="15">
        <v>7</v>
      </c>
      <c r="D237" s="26"/>
      <c r="E237" s="26"/>
    </row>
    <row r="238" spans="2:5" x14ac:dyDescent="0.3">
      <c r="B238" s="23" t="s">
        <v>74</v>
      </c>
      <c r="C238" s="15">
        <v>2</v>
      </c>
      <c r="D238" s="26"/>
      <c r="E238" s="26"/>
    </row>
    <row r="239" spans="2:5" x14ac:dyDescent="0.3">
      <c r="B239" s="16" t="s">
        <v>76</v>
      </c>
      <c r="C239" s="15">
        <v>2</v>
      </c>
      <c r="D239" s="26"/>
      <c r="E239" s="26"/>
    </row>
    <row r="240" spans="2:5" x14ac:dyDescent="0.3">
      <c r="B240" s="23" t="s">
        <v>75</v>
      </c>
      <c r="C240" s="15">
        <v>4</v>
      </c>
      <c r="D240" s="26"/>
      <c r="E240" s="26"/>
    </row>
    <row r="241" spans="2:5" x14ac:dyDescent="0.3">
      <c r="B241" s="16" t="s">
        <v>76</v>
      </c>
      <c r="C241" s="15">
        <v>4</v>
      </c>
      <c r="D241" s="26"/>
      <c r="E241" s="26"/>
    </row>
    <row r="242" spans="2:5" x14ac:dyDescent="0.3">
      <c r="B242" s="12" t="s">
        <v>5</v>
      </c>
      <c r="C242" s="13">
        <v>30</v>
      </c>
      <c r="D242" s="27">
        <f>C243/C242</f>
        <v>0.56666666666666665</v>
      </c>
      <c r="E242" s="27">
        <v>0.56999999999999995</v>
      </c>
    </row>
    <row r="243" spans="2:5" x14ac:dyDescent="0.3">
      <c r="B243" s="23" t="s">
        <v>78</v>
      </c>
      <c r="C243" s="15">
        <v>17</v>
      </c>
      <c r="D243" s="26"/>
      <c r="E243" s="26"/>
    </row>
    <row r="244" spans="2:5" x14ac:dyDescent="0.3">
      <c r="B244" s="23" t="s">
        <v>74</v>
      </c>
      <c r="C244" s="15">
        <v>1</v>
      </c>
      <c r="D244" s="26"/>
      <c r="E244" s="26"/>
    </row>
    <row r="245" spans="2:5" x14ac:dyDescent="0.3">
      <c r="B245" s="16" t="s">
        <v>76</v>
      </c>
      <c r="C245" s="15">
        <v>1</v>
      </c>
      <c r="D245" s="26"/>
      <c r="E245" s="26"/>
    </row>
    <row r="246" spans="2:5" x14ac:dyDescent="0.3">
      <c r="B246" s="23" t="s">
        <v>75</v>
      </c>
      <c r="C246" s="15">
        <v>12</v>
      </c>
      <c r="D246" s="26"/>
      <c r="E246" s="26"/>
    </row>
    <row r="247" spans="2:5" ht="15" thickBot="1" x14ac:dyDescent="0.35">
      <c r="B247" s="16" t="s">
        <v>76</v>
      </c>
      <c r="C247" s="15">
        <v>12</v>
      </c>
      <c r="D247" s="26"/>
      <c r="E247" s="26"/>
    </row>
    <row r="248" spans="2:5" ht="15" thickBot="1" x14ac:dyDescent="0.35">
      <c r="B248" s="10" t="s">
        <v>15</v>
      </c>
      <c r="C248" s="11">
        <v>69</v>
      </c>
      <c r="D248" s="25">
        <v>0.75</v>
      </c>
      <c r="E248" s="25">
        <v>0.84</v>
      </c>
    </row>
    <row r="249" spans="2:5" x14ac:dyDescent="0.3">
      <c r="B249" s="12" t="s">
        <v>0</v>
      </c>
      <c r="C249" s="13">
        <v>69</v>
      </c>
      <c r="D249" s="27">
        <f>C250/C249</f>
        <v>0.75362318840579712</v>
      </c>
      <c r="E249" s="27">
        <f>C250/(C249-C254)</f>
        <v>0.83870967741935487</v>
      </c>
    </row>
    <row r="250" spans="2:5" x14ac:dyDescent="0.3">
      <c r="B250" s="23" t="s">
        <v>78</v>
      </c>
      <c r="C250" s="15">
        <v>52</v>
      </c>
      <c r="D250" s="26"/>
      <c r="E250" s="26"/>
    </row>
    <row r="251" spans="2:5" x14ac:dyDescent="0.3">
      <c r="B251" s="23" t="s">
        <v>74</v>
      </c>
      <c r="C251" s="15">
        <v>5</v>
      </c>
      <c r="D251" s="26"/>
      <c r="E251" s="26"/>
    </row>
    <row r="252" spans="2:5" x14ac:dyDescent="0.3">
      <c r="B252" s="16" t="s">
        <v>76</v>
      </c>
      <c r="C252" s="15">
        <v>5</v>
      </c>
      <c r="D252" s="26"/>
      <c r="E252" s="26"/>
    </row>
    <row r="253" spans="2:5" x14ac:dyDescent="0.3">
      <c r="B253" s="23" t="s">
        <v>75</v>
      </c>
      <c r="C253" s="15">
        <v>12</v>
      </c>
      <c r="D253" s="26"/>
      <c r="E253" s="26"/>
    </row>
    <row r="254" spans="2:5" x14ac:dyDescent="0.3">
      <c r="B254" s="16" t="s">
        <v>72</v>
      </c>
      <c r="C254" s="15">
        <v>7</v>
      </c>
      <c r="D254" s="26"/>
      <c r="E254" s="26"/>
    </row>
    <row r="255" spans="2:5" x14ac:dyDescent="0.3">
      <c r="B255" s="16" t="s">
        <v>76</v>
      </c>
      <c r="C255" s="15">
        <v>1</v>
      </c>
      <c r="D255" s="26"/>
      <c r="E255" s="26"/>
    </row>
    <row r="256" spans="2:5" ht="15" thickBot="1" x14ac:dyDescent="0.35">
      <c r="B256" s="16" t="s">
        <v>73</v>
      </c>
      <c r="C256" s="15">
        <v>4</v>
      </c>
      <c r="D256" s="26"/>
      <c r="E256" s="26"/>
    </row>
    <row r="257" spans="2:5" ht="15" thickBot="1" x14ac:dyDescent="0.35">
      <c r="B257" s="10" t="s">
        <v>53</v>
      </c>
      <c r="C257" s="11">
        <v>30</v>
      </c>
      <c r="D257" s="25">
        <v>0.8</v>
      </c>
      <c r="E257" s="25">
        <v>0.8</v>
      </c>
    </row>
    <row r="258" spans="2:5" x14ac:dyDescent="0.3">
      <c r="B258" s="12" t="s">
        <v>0</v>
      </c>
      <c r="C258" s="13">
        <v>30</v>
      </c>
      <c r="D258" s="27">
        <f>C259/C258</f>
        <v>0.8</v>
      </c>
      <c r="E258" s="27">
        <v>0.8</v>
      </c>
    </row>
    <row r="259" spans="2:5" x14ac:dyDescent="0.3">
      <c r="B259" s="23" t="s">
        <v>78</v>
      </c>
      <c r="C259" s="15">
        <v>24</v>
      </c>
      <c r="D259" s="26"/>
      <c r="E259" s="26"/>
    </row>
    <row r="260" spans="2:5" x14ac:dyDescent="0.3">
      <c r="B260" s="23" t="s">
        <v>75</v>
      </c>
      <c r="C260" s="15">
        <v>6</v>
      </c>
      <c r="D260" s="26"/>
      <c r="E260" s="26"/>
    </row>
    <row r="261" spans="2:5" ht="15" thickBot="1" x14ac:dyDescent="0.35">
      <c r="B261" s="16" t="s">
        <v>76</v>
      </c>
      <c r="C261" s="15">
        <v>6</v>
      </c>
      <c r="D261" s="26"/>
      <c r="E261" s="26"/>
    </row>
    <row r="262" spans="2:5" ht="15" thickBot="1" x14ac:dyDescent="0.35">
      <c r="B262" s="10" t="s">
        <v>49</v>
      </c>
      <c r="C262" s="11">
        <v>60</v>
      </c>
      <c r="D262" s="25">
        <v>0.73</v>
      </c>
      <c r="E262" s="25">
        <v>0.98</v>
      </c>
    </row>
    <row r="263" spans="2:5" x14ac:dyDescent="0.3">
      <c r="B263" s="12" t="s">
        <v>0</v>
      </c>
      <c r="C263" s="13">
        <v>60</v>
      </c>
      <c r="D263" s="27">
        <f>C264/C263</f>
        <v>0.73333333333333328</v>
      </c>
      <c r="E263" s="27">
        <f>C264/(C263-C266-C267)</f>
        <v>0.97777777777777775</v>
      </c>
    </row>
    <row r="264" spans="2:5" x14ac:dyDescent="0.3">
      <c r="B264" s="23" t="s">
        <v>78</v>
      </c>
      <c r="C264" s="15">
        <v>44</v>
      </c>
      <c r="D264" s="26"/>
      <c r="E264" s="26"/>
    </row>
    <row r="265" spans="2:5" x14ac:dyDescent="0.3">
      <c r="B265" s="23" t="s">
        <v>75</v>
      </c>
      <c r="C265" s="15">
        <v>16</v>
      </c>
      <c r="D265" s="26"/>
      <c r="E265" s="26"/>
    </row>
    <row r="266" spans="2:5" x14ac:dyDescent="0.3">
      <c r="B266" s="16" t="s">
        <v>70</v>
      </c>
      <c r="C266" s="15">
        <v>13</v>
      </c>
      <c r="D266" s="26"/>
      <c r="E266" s="26"/>
    </row>
    <row r="267" spans="2:5" x14ac:dyDescent="0.3">
      <c r="B267" s="16" t="s">
        <v>72</v>
      </c>
      <c r="C267" s="15">
        <v>2</v>
      </c>
      <c r="D267" s="26"/>
      <c r="E267" s="26"/>
    </row>
    <row r="268" spans="2:5" ht="15" thickBot="1" x14ac:dyDescent="0.35">
      <c r="B268" s="16" t="s">
        <v>71</v>
      </c>
      <c r="C268" s="15">
        <v>1</v>
      </c>
      <c r="D268" s="26"/>
      <c r="E268" s="26"/>
    </row>
    <row r="269" spans="2:5" ht="15" thickBot="1" x14ac:dyDescent="0.35">
      <c r="B269" s="10" t="s">
        <v>3</v>
      </c>
      <c r="C269" s="11">
        <v>90</v>
      </c>
      <c r="D269" s="25">
        <f>(C271+C275+C279)/C269</f>
        <v>0.82222222222222219</v>
      </c>
      <c r="E269" s="25">
        <v>0.82</v>
      </c>
    </row>
    <row r="270" spans="2:5" x14ac:dyDescent="0.3">
      <c r="B270" s="12" t="s">
        <v>0</v>
      </c>
      <c r="C270" s="13">
        <v>60</v>
      </c>
      <c r="D270" s="27">
        <f>C271/C270</f>
        <v>0.9</v>
      </c>
      <c r="E270" s="27">
        <v>0.9</v>
      </c>
    </row>
    <row r="271" spans="2:5" x14ac:dyDescent="0.3">
      <c r="B271" s="23" t="s">
        <v>78</v>
      </c>
      <c r="C271" s="15">
        <v>54</v>
      </c>
      <c r="D271" s="26"/>
      <c r="E271" s="26"/>
    </row>
    <row r="272" spans="2:5" x14ac:dyDescent="0.3">
      <c r="B272" s="23" t="s">
        <v>75</v>
      </c>
      <c r="C272" s="15">
        <v>6</v>
      </c>
      <c r="D272" s="26"/>
      <c r="E272" s="26"/>
    </row>
    <row r="273" spans="2:5" x14ac:dyDescent="0.3">
      <c r="B273" s="16" t="s">
        <v>76</v>
      </c>
      <c r="C273" s="15">
        <v>6</v>
      </c>
      <c r="D273" s="26"/>
      <c r="E273" s="26"/>
    </row>
    <row r="274" spans="2:5" x14ac:dyDescent="0.3">
      <c r="B274" s="12" t="s">
        <v>2</v>
      </c>
      <c r="C274" s="13">
        <v>12</v>
      </c>
      <c r="D274" s="27">
        <f>C275/C274</f>
        <v>0.16666666666666666</v>
      </c>
      <c r="E274" s="27">
        <v>0.17</v>
      </c>
    </row>
    <row r="275" spans="2:5" x14ac:dyDescent="0.3">
      <c r="B275" s="23" t="s">
        <v>78</v>
      </c>
      <c r="C275" s="15">
        <v>2</v>
      </c>
      <c r="D275" s="26"/>
      <c r="E275" s="26"/>
    </row>
    <row r="276" spans="2:5" x14ac:dyDescent="0.3">
      <c r="B276" s="23" t="s">
        <v>75</v>
      </c>
      <c r="C276" s="15">
        <v>10</v>
      </c>
      <c r="D276" s="26"/>
      <c r="E276" s="26"/>
    </row>
    <row r="277" spans="2:5" x14ac:dyDescent="0.3">
      <c r="B277" s="16" t="s">
        <v>76</v>
      </c>
      <c r="C277" s="15">
        <v>10</v>
      </c>
      <c r="D277" s="26"/>
      <c r="E277" s="26"/>
    </row>
    <row r="278" spans="2:5" x14ac:dyDescent="0.3">
      <c r="B278" s="12" t="s">
        <v>5</v>
      </c>
      <c r="C278" s="13">
        <v>18</v>
      </c>
      <c r="D278" s="27">
        <f>C279/C278</f>
        <v>1</v>
      </c>
      <c r="E278" s="27">
        <v>1</v>
      </c>
    </row>
    <row r="279" spans="2:5" x14ac:dyDescent="0.3">
      <c r="B279" s="23" t="s">
        <v>78</v>
      </c>
      <c r="C279" s="15">
        <v>18</v>
      </c>
      <c r="D279" s="26"/>
      <c r="E279" s="26"/>
    </row>
    <row r="280" spans="2:5" ht="15" thickBot="1" x14ac:dyDescent="0.35">
      <c r="B280" s="16" t="s">
        <v>76</v>
      </c>
      <c r="C280" s="15">
        <v>18</v>
      </c>
      <c r="D280" s="26"/>
      <c r="E280" s="26"/>
    </row>
    <row r="281" spans="2:5" ht="15" thickBot="1" x14ac:dyDescent="0.35">
      <c r="B281" s="10" t="s">
        <v>38</v>
      </c>
      <c r="C281" s="11">
        <v>30</v>
      </c>
      <c r="D281" s="25">
        <v>0.7</v>
      </c>
      <c r="E281" s="25">
        <v>1</v>
      </c>
    </row>
    <row r="282" spans="2:5" x14ac:dyDescent="0.3">
      <c r="B282" s="12" t="s">
        <v>0</v>
      </c>
      <c r="C282" s="13">
        <v>30</v>
      </c>
      <c r="D282" s="27">
        <f>C283/C282</f>
        <v>0.7</v>
      </c>
      <c r="E282" s="27">
        <f>C283/(C282-C285)</f>
        <v>1</v>
      </c>
    </row>
    <row r="283" spans="2:5" x14ac:dyDescent="0.3">
      <c r="B283" s="23" t="s">
        <v>78</v>
      </c>
      <c r="C283" s="15">
        <v>21</v>
      </c>
      <c r="D283" s="26"/>
      <c r="E283" s="26"/>
    </row>
    <row r="284" spans="2:5" x14ac:dyDescent="0.3">
      <c r="B284" s="23" t="s">
        <v>75</v>
      </c>
      <c r="C284" s="15">
        <v>9</v>
      </c>
      <c r="D284" s="26"/>
      <c r="E284" s="26"/>
    </row>
    <row r="285" spans="2:5" ht="15" thickBot="1" x14ac:dyDescent="0.35">
      <c r="B285" s="16" t="s">
        <v>72</v>
      </c>
      <c r="C285" s="15">
        <v>9</v>
      </c>
      <c r="D285" s="26"/>
      <c r="E285" s="26"/>
    </row>
    <row r="286" spans="2:5" ht="15" thickBot="1" x14ac:dyDescent="0.35">
      <c r="B286" s="10" t="s">
        <v>30</v>
      </c>
      <c r="C286" s="11">
        <v>77</v>
      </c>
      <c r="D286" s="25">
        <f>(C288+C292+C298+C304)/C286</f>
        <v>0.70129870129870131</v>
      </c>
      <c r="E286" s="25">
        <v>0.7</v>
      </c>
    </row>
    <row r="287" spans="2:5" x14ac:dyDescent="0.3">
      <c r="B287" s="12" t="s">
        <v>8</v>
      </c>
      <c r="C287" s="13">
        <v>8</v>
      </c>
      <c r="D287" s="27">
        <f>C288/C287</f>
        <v>0.375</v>
      </c>
      <c r="E287" s="27">
        <v>0.38</v>
      </c>
    </row>
    <row r="288" spans="2:5" x14ac:dyDescent="0.3">
      <c r="B288" s="23" t="s">
        <v>78</v>
      </c>
      <c r="C288" s="15">
        <v>3</v>
      </c>
      <c r="D288" s="26"/>
      <c r="E288" s="26"/>
    </row>
    <row r="289" spans="2:5" x14ac:dyDescent="0.3">
      <c r="B289" s="23" t="s">
        <v>75</v>
      </c>
      <c r="C289" s="15">
        <v>5</v>
      </c>
      <c r="D289" s="26"/>
      <c r="E289" s="26"/>
    </row>
    <row r="290" spans="2:5" x14ac:dyDescent="0.3">
      <c r="B290" s="16" t="s">
        <v>76</v>
      </c>
      <c r="C290" s="15">
        <v>5</v>
      </c>
      <c r="D290" s="26"/>
      <c r="E290" s="26"/>
    </row>
    <row r="291" spans="2:5" x14ac:dyDescent="0.3">
      <c r="B291" s="12" t="s">
        <v>0</v>
      </c>
      <c r="C291" s="13">
        <v>30</v>
      </c>
      <c r="D291" s="27">
        <f>C292/C291</f>
        <v>0.9</v>
      </c>
      <c r="E291" s="27">
        <v>0.9</v>
      </c>
    </row>
    <row r="292" spans="2:5" x14ac:dyDescent="0.3">
      <c r="B292" s="23" t="s">
        <v>78</v>
      </c>
      <c r="C292" s="15">
        <v>27</v>
      </c>
      <c r="D292" s="26"/>
      <c r="E292" s="26"/>
    </row>
    <row r="293" spans="2:5" x14ac:dyDescent="0.3">
      <c r="B293" s="23" t="s">
        <v>74</v>
      </c>
      <c r="C293" s="15">
        <v>1</v>
      </c>
      <c r="D293" s="26"/>
      <c r="E293" s="26"/>
    </row>
    <row r="294" spans="2:5" x14ac:dyDescent="0.3">
      <c r="B294" s="16" t="s">
        <v>76</v>
      </c>
      <c r="C294" s="15">
        <v>1</v>
      </c>
      <c r="D294" s="26"/>
      <c r="E294" s="26"/>
    </row>
    <row r="295" spans="2:5" x14ac:dyDescent="0.3">
      <c r="B295" s="23" t="s">
        <v>75</v>
      </c>
      <c r="C295" s="15">
        <v>2</v>
      </c>
      <c r="D295" s="26"/>
      <c r="E295" s="26"/>
    </row>
    <row r="296" spans="2:5" x14ac:dyDescent="0.3">
      <c r="B296" s="16" t="s">
        <v>76</v>
      </c>
      <c r="C296" s="15">
        <v>2</v>
      </c>
      <c r="D296" s="26"/>
      <c r="E296" s="26"/>
    </row>
    <row r="297" spans="2:5" x14ac:dyDescent="0.3">
      <c r="B297" s="12" t="s">
        <v>56</v>
      </c>
      <c r="C297" s="13">
        <v>17</v>
      </c>
      <c r="D297" s="27">
        <f>C298/C297</f>
        <v>0.70588235294117652</v>
      </c>
      <c r="E297" s="27">
        <v>0.71</v>
      </c>
    </row>
    <row r="298" spans="2:5" x14ac:dyDescent="0.3">
      <c r="B298" s="23" t="s">
        <v>78</v>
      </c>
      <c r="C298" s="15">
        <v>12</v>
      </c>
      <c r="D298" s="26"/>
      <c r="E298" s="26"/>
    </row>
    <row r="299" spans="2:5" x14ac:dyDescent="0.3">
      <c r="B299" s="23" t="s">
        <v>74</v>
      </c>
      <c r="C299" s="15">
        <v>4</v>
      </c>
      <c r="D299" s="26"/>
      <c r="E299" s="26"/>
    </row>
    <row r="300" spans="2:5" x14ac:dyDescent="0.3">
      <c r="B300" s="16" t="s">
        <v>76</v>
      </c>
      <c r="C300" s="15">
        <v>4</v>
      </c>
      <c r="D300" s="26"/>
      <c r="E300" s="26"/>
    </row>
    <row r="301" spans="2:5" x14ac:dyDescent="0.3">
      <c r="B301" s="23" t="s">
        <v>75</v>
      </c>
      <c r="C301" s="15">
        <v>1</v>
      </c>
      <c r="D301" s="26"/>
      <c r="E301" s="26"/>
    </row>
    <row r="302" spans="2:5" x14ac:dyDescent="0.3">
      <c r="B302" s="16" t="s">
        <v>76</v>
      </c>
      <c r="C302" s="15">
        <v>1</v>
      </c>
      <c r="D302" s="26"/>
      <c r="E302" s="26"/>
    </row>
    <row r="303" spans="2:5" x14ac:dyDescent="0.3">
      <c r="B303" s="12" t="s">
        <v>5</v>
      </c>
      <c r="C303" s="13">
        <v>22</v>
      </c>
      <c r="D303" s="27">
        <f>C304/C303</f>
        <v>0.54545454545454541</v>
      </c>
      <c r="E303" s="27">
        <v>0.55000000000000004</v>
      </c>
    </row>
    <row r="304" spans="2:5" x14ac:dyDescent="0.3">
      <c r="B304" s="23" t="s">
        <v>78</v>
      </c>
      <c r="C304" s="15">
        <v>12</v>
      </c>
      <c r="D304" s="26"/>
      <c r="E304" s="26"/>
    </row>
    <row r="305" spans="2:5" x14ac:dyDescent="0.3">
      <c r="B305" s="23" t="s">
        <v>74</v>
      </c>
      <c r="C305" s="15">
        <v>4</v>
      </c>
      <c r="D305" s="26"/>
      <c r="E305" s="26"/>
    </row>
    <row r="306" spans="2:5" x14ac:dyDescent="0.3">
      <c r="B306" s="16" t="s">
        <v>76</v>
      </c>
      <c r="C306" s="15">
        <v>4</v>
      </c>
      <c r="D306" s="26"/>
      <c r="E306" s="26"/>
    </row>
    <row r="307" spans="2:5" x14ac:dyDescent="0.3">
      <c r="B307" s="23" t="s">
        <v>75</v>
      </c>
      <c r="C307" s="15">
        <v>6</v>
      </c>
      <c r="D307" s="26"/>
      <c r="E307" s="26"/>
    </row>
    <row r="308" spans="2:5" ht="15" thickBot="1" x14ac:dyDescent="0.35">
      <c r="B308" s="16" t="s">
        <v>76</v>
      </c>
      <c r="C308" s="15">
        <v>6</v>
      </c>
      <c r="D308" s="26"/>
      <c r="E308" s="26"/>
    </row>
    <row r="309" spans="2:5" ht="15" thickBot="1" x14ac:dyDescent="0.35">
      <c r="B309" s="10" t="s">
        <v>6</v>
      </c>
      <c r="C309" s="11">
        <v>128</v>
      </c>
      <c r="D309" s="25">
        <f>(C311+C319+C321)/C309</f>
        <v>0.84375</v>
      </c>
      <c r="E309" s="25">
        <f>(C311+C319+C321)/(C309-C315)</f>
        <v>0.86399999999999999</v>
      </c>
    </row>
    <row r="310" spans="2:5" x14ac:dyDescent="0.3">
      <c r="B310" s="12" t="s">
        <v>0</v>
      </c>
      <c r="C310" s="13">
        <v>76</v>
      </c>
      <c r="D310" s="27">
        <f>C311/C310</f>
        <v>0.73684210526315785</v>
      </c>
      <c r="E310" s="27">
        <f>C311/(C310-C315)</f>
        <v>0.76712328767123283</v>
      </c>
    </row>
    <row r="311" spans="2:5" x14ac:dyDescent="0.3">
      <c r="B311" s="23" t="s">
        <v>78</v>
      </c>
      <c r="C311" s="15">
        <v>56</v>
      </c>
      <c r="D311" s="26"/>
      <c r="E311" s="26"/>
    </row>
    <row r="312" spans="2:5" x14ac:dyDescent="0.3">
      <c r="B312" s="23" t="s">
        <v>74</v>
      </c>
      <c r="C312" s="15">
        <v>5</v>
      </c>
      <c r="D312" s="26"/>
      <c r="E312" s="26"/>
    </row>
    <row r="313" spans="2:5" x14ac:dyDescent="0.3">
      <c r="B313" s="16" t="s">
        <v>76</v>
      </c>
      <c r="C313" s="15">
        <v>5</v>
      </c>
      <c r="D313" s="26"/>
      <c r="E313" s="26"/>
    </row>
    <row r="314" spans="2:5" x14ac:dyDescent="0.3">
      <c r="B314" s="23" t="s">
        <v>75</v>
      </c>
      <c r="C314" s="15">
        <v>15</v>
      </c>
      <c r="D314" s="26"/>
      <c r="E314" s="26"/>
    </row>
    <row r="315" spans="2:5" x14ac:dyDescent="0.3">
      <c r="B315" s="16" t="s">
        <v>72</v>
      </c>
      <c r="C315" s="15">
        <v>3</v>
      </c>
      <c r="D315" s="26"/>
      <c r="E315" s="26"/>
    </row>
    <row r="316" spans="2:5" x14ac:dyDescent="0.3">
      <c r="B316" s="16" t="s">
        <v>76</v>
      </c>
      <c r="C316" s="15">
        <v>11</v>
      </c>
      <c r="D316" s="26"/>
      <c r="E316" s="26"/>
    </row>
    <row r="317" spans="2:5" x14ac:dyDescent="0.3">
      <c r="B317" s="16" t="s">
        <v>73</v>
      </c>
      <c r="C317" s="15">
        <v>1</v>
      </c>
      <c r="D317" s="26"/>
      <c r="E317" s="26"/>
    </row>
    <row r="318" spans="2:5" x14ac:dyDescent="0.3">
      <c r="B318" s="12" t="s">
        <v>2</v>
      </c>
      <c r="C318" s="13">
        <v>22</v>
      </c>
      <c r="D318" s="27">
        <f>C319/C318</f>
        <v>1</v>
      </c>
      <c r="E318" s="27">
        <v>1</v>
      </c>
    </row>
    <row r="319" spans="2:5" x14ac:dyDescent="0.3">
      <c r="B319" s="23" t="s">
        <v>78</v>
      </c>
      <c r="C319" s="15">
        <v>22</v>
      </c>
      <c r="D319" s="26"/>
      <c r="E319" s="26"/>
    </row>
    <row r="320" spans="2:5" x14ac:dyDescent="0.3">
      <c r="B320" s="12" t="s">
        <v>5</v>
      </c>
      <c r="C320" s="13">
        <v>30</v>
      </c>
      <c r="D320" s="27">
        <f>C321/C320</f>
        <v>1</v>
      </c>
      <c r="E320" s="27">
        <v>1</v>
      </c>
    </row>
    <row r="321" spans="2:5" ht="15" thickBot="1" x14ac:dyDescent="0.35">
      <c r="B321" s="23" t="s">
        <v>78</v>
      </c>
      <c r="C321" s="15">
        <v>30</v>
      </c>
      <c r="D321" s="26"/>
      <c r="E321" s="26"/>
    </row>
    <row r="322" spans="2:5" ht="15" thickBot="1" x14ac:dyDescent="0.35">
      <c r="B322" s="10" t="s">
        <v>47</v>
      </c>
      <c r="C322" s="11">
        <v>115</v>
      </c>
      <c r="D322" s="25">
        <f>(C324+C333+C335)/C322</f>
        <v>0.82608695652173914</v>
      </c>
      <c r="E322" s="25">
        <f>(C324+C333+C335)/(C322-C328)</f>
        <v>0.87155963302752293</v>
      </c>
    </row>
    <row r="323" spans="2:5" x14ac:dyDescent="0.3">
      <c r="B323" s="12" t="s">
        <v>0</v>
      </c>
      <c r="C323" s="13">
        <v>90</v>
      </c>
      <c r="D323" s="27">
        <f>C324/C323</f>
        <v>0.77777777777777779</v>
      </c>
      <c r="E323" s="27">
        <f>C324/(C323-C328)</f>
        <v>0.83333333333333337</v>
      </c>
    </row>
    <row r="324" spans="2:5" x14ac:dyDescent="0.3">
      <c r="B324" s="23" t="s">
        <v>78</v>
      </c>
      <c r="C324" s="15">
        <v>70</v>
      </c>
      <c r="D324" s="26"/>
      <c r="E324" s="26"/>
    </row>
    <row r="325" spans="2:5" x14ac:dyDescent="0.3">
      <c r="B325" s="23" t="s">
        <v>74</v>
      </c>
      <c r="C325" s="15">
        <v>1</v>
      </c>
      <c r="D325" s="26"/>
      <c r="E325" s="26"/>
    </row>
    <row r="326" spans="2:5" x14ac:dyDescent="0.3">
      <c r="B326" s="16" t="s">
        <v>71</v>
      </c>
      <c r="C326" s="15">
        <v>1</v>
      </c>
      <c r="D326" s="26"/>
      <c r="E326" s="26"/>
    </row>
    <row r="327" spans="2:5" x14ac:dyDescent="0.3">
      <c r="B327" s="23" t="s">
        <v>75</v>
      </c>
      <c r="C327" s="15">
        <v>19</v>
      </c>
      <c r="D327" s="26"/>
      <c r="E327" s="26"/>
    </row>
    <row r="328" spans="2:5" x14ac:dyDescent="0.3">
      <c r="B328" s="16" t="s">
        <v>72</v>
      </c>
      <c r="C328" s="15">
        <v>6</v>
      </c>
      <c r="D328" s="26"/>
      <c r="E328" s="26"/>
    </row>
    <row r="329" spans="2:5" x14ac:dyDescent="0.3">
      <c r="B329" s="16" t="s">
        <v>76</v>
      </c>
      <c r="C329" s="15">
        <v>5</v>
      </c>
      <c r="D329" s="26"/>
      <c r="E329" s="26"/>
    </row>
    <row r="330" spans="2:5" x14ac:dyDescent="0.3">
      <c r="B330" s="16" t="s">
        <v>73</v>
      </c>
      <c r="C330" s="15">
        <v>7</v>
      </c>
      <c r="D330" s="26"/>
      <c r="E330" s="26"/>
    </row>
    <row r="331" spans="2:5" x14ac:dyDescent="0.3">
      <c r="B331" s="16" t="s">
        <v>71</v>
      </c>
      <c r="C331" s="15">
        <v>1</v>
      </c>
      <c r="D331" s="26"/>
      <c r="E331" s="26"/>
    </row>
    <row r="332" spans="2:5" x14ac:dyDescent="0.3">
      <c r="B332" s="12" t="s">
        <v>2</v>
      </c>
      <c r="C332" s="13">
        <v>12</v>
      </c>
      <c r="D332" s="27">
        <f>C333/C332</f>
        <v>1</v>
      </c>
      <c r="E332" s="27">
        <v>1</v>
      </c>
    </row>
    <row r="333" spans="2:5" x14ac:dyDescent="0.3">
      <c r="B333" s="23" t="s">
        <v>78</v>
      </c>
      <c r="C333" s="15">
        <v>12</v>
      </c>
      <c r="D333" s="26"/>
      <c r="E333" s="26"/>
    </row>
    <row r="334" spans="2:5" x14ac:dyDescent="0.3">
      <c r="B334" s="12" t="s">
        <v>5</v>
      </c>
      <c r="C334" s="13">
        <v>13</v>
      </c>
      <c r="D334" s="27">
        <f>C335/C334</f>
        <v>1</v>
      </c>
      <c r="E334" s="27">
        <v>1</v>
      </c>
    </row>
    <row r="335" spans="2:5" ht="15" thickBot="1" x14ac:dyDescent="0.35">
      <c r="B335" s="23" t="s">
        <v>78</v>
      </c>
      <c r="C335" s="15">
        <v>13</v>
      </c>
      <c r="D335" s="26"/>
      <c r="E335" s="26"/>
    </row>
    <row r="336" spans="2:5" ht="15" thickBot="1" x14ac:dyDescent="0.35">
      <c r="B336" s="10" t="s">
        <v>27</v>
      </c>
      <c r="C336" s="11">
        <v>73</v>
      </c>
      <c r="D336" s="25">
        <f>(C338+C343)/C336</f>
        <v>0.32876712328767121</v>
      </c>
      <c r="E336" s="25">
        <v>0.33</v>
      </c>
    </row>
    <row r="337" spans="2:5" x14ac:dyDescent="0.3">
      <c r="B337" s="12" t="s">
        <v>0</v>
      </c>
      <c r="C337" s="13">
        <v>60</v>
      </c>
      <c r="D337" s="27">
        <f>C338/C337</f>
        <v>0.33333333333333331</v>
      </c>
      <c r="E337" s="27">
        <v>0.33</v>
      </c>
    </row>
    <row r="338" spans="2:5" x14ac:dyDescent="0.3">
      <c r="B338" s="23" t="s">
        <v>78</v>
      </c>
      <c r="C338" s="15">
        <v>20</v>
      </c>
      <c r="D338" s="26"/>
      <c r="E338" s="26"/>
    </row>
    <row r="339" spans="2:5" x14ac:dyDescent="0.3">
      <c r="B339" s="23" t="s">
        <v>75</v>
      </c>
      <c r="C339" s="15">
        <v>40</v>
      </c>
      <c r="D339" s="26"/>
      <c r="E339" s="26"/>
    </row>
    <row r="340" spans="2:5" x14ac:dyDescent="0.3">
      <c r="B340" s="16" t="s">
        <v>76</v>
      </c>
      <c r="C340" s="15">
        <v>31</v>
      </c>
      <c r="D340" s="26"/>
      <c r="E340" s="26"/>
    </row>
    <row r="341" spans="2:5" x14ac:dyDescent="0.3">
      <c r="B341" s="16" t="s">
        <v>73</v>
      </c>
      <c r="C341" s="15">
        <v>9</v>
      </c>
      <c r="D341" s="26"/>
      <c r="E341" s="26"/>
    </row>
    <row r="342" spans="2:5" x14ac:dyDescent="0.3">
      <c r="B342" s="12" t="s">
        <v>2</v>
      </c>
      <c r="C342" s="13">
        <v>13</v>
      </c>
      <c r="D342" s="27">
        <f>C343/C342</f>
        <v>0.30769230769230771</v>
      </c>
      <c r="E342" s="27">
        <v>0.31</v>
      </c>
    </row>
    <row r="343" spans="2:5" x14ac:dyDescent="0.3">
      <c r="B343" s="23" t="s">
        <v>78</v>
      </c>
      <c r="C343" s="15">
        <v>4</v>
      </c>
      <c r="D343" s="26"/>
      <c r="E343" s="26"/>
    </row>
    <row r="344" spans="2:5" x14ac:dyDescent="0.3">
      <c r="B344" s="23" t="s">
        <v>75</v>
      </c>
      <c r="C344" s="15">
        <v>9</v>
      </c>
      <c r="D344" s="26"/>
      <c r="E344" s="26"/>
    </row>
    <row r="345" spans="2:5" ht="15" thickBot="1" x14ac:dyDescent="0.35">
      <c r="B345" s="16" t="s">
        <v>76</v>
      </c>
      <c r="C345" s="15">
        <v>9</v>
      </c>
      <c r="D345" s="26"/>
      <c r="E345" s="26"/>
    </row>
    <row r="346" spans="2:5" ht="15" thickBot="1" x14ac:dyDescent="0.35">
      <c r="B346" s="10" t="s">
        <v>43</v>
      </c>
      <c r="C346" s="11">
        <v>8</v>
      </c>
      <c r="D346" s="25">
        <v>0.75</v>
      </c>
      <c r="E346" s="25">
        <v>0.75</v>
      </c>
    </row>
    <row r="347" spans="2:5" x14ac:dyDescent="0.3">
      <c r="B347" s="12" t="s">
        <v>65</v>
      </c>
      <c r="C347" s="13">
        <v>8</v>
      </c>
      <c r="D347" s="27">
        <f>C348/C347</f>
        <v>0.75</v>
      </c>
      <c r="E347" s="27">
        <v>0.75</v>
      </c>
    </row>
    <row r="348" spans="2:5" x14ac:dyDescent="0.3">
      <c r="B348" s="23" t="s">
        <v>78</v>
      </c>
      <c r="C348" s="15">
        <v>6</v>
      </c>
      <c r="D348" s="26"/>
      <c r="E348" s="26"/>
    </row>
    <row r="349" spans="2:5" x14ac:dyDescent="0.3">
      <c r="B349" s="23" t="s">
        <v>75</v>
      </c>
      <c r="C349" s="15">
        <v>2</v>
      </c>
      <c r="D349" s="26"/>
      <c r="E349" s="26"/>
    </row>
    <row r="350" spans="2:5" ht="15" thickBot="1" x14ac:dyDescent="0.35">
      <c r="B350" s="16" t="s">
        <v>76</v>
      </c>
      <c r="C350" s="15">
        <v>2</v>
      </c>
      <c r="D350" s="26"/>
      <c r="E350" s="26"/>
    </row>
    <row r="351" spans="2:5" ht="15" thickBot="1" x14ac:dyDescent="0.35">
      <c r="B351" s="10" t="s">
        <v>67</v>
      </c>
      <c r="C351" s="11">
        <v>90</v>
      </c>
      <c r="D351" s="25">
        <v>0.82</v>
      </c>
      <c r="E351" s="25">
        <v>0.89</v>
      </c>
    </row>
    <row r="352" spans="2:5" x14ac:dyDescent="0.3">
      <c r="B352" s="12" t="s">
        <v>0</v>
      </c>
      <c r="C352" s="13">
        <v>90</v>
      </c>
      <c r="D352" s="27">
        <f>C353/C352</f>
        <v>0.82222222222222219</v>
      </c>
      <c r="E352" s="27">
        <f>C353/(C352-C357)</f>
        <v>0.89156626506024095</v>
      </c>
    </row>
    <row r="353" spans="2:5" x14ac:dyDescent="0.3">
      <c r="B353" s="23" t="s">
        <v>78</v>
      </c>
      <c r="C353" s="15">
        <v>74</v>
      </c>
      <c r="D353" s="26"/>
      <c r="E353" s="26"/>
    </row>
    <row r="354" spans="2:5" x14ac:dyDescent="0.3">
      <c r="B354" s="23" t="s">
        <v>74</v>
      </c>
      <c r="C354" s="15">
        <v>1</v>
      </c>
      <c r="D354" s="26"/>
      <c r="E354" s="26"/>
    </row>
    <row r="355" spans="2:5" x14ac:dyDescent="0.3">
      <c r="B355" s="16" t="s">
        <v>76</v>
      </c>
      <c r="C355" s="15">
        <v>1</v>
      </c>
      <c r="D355" s="26"/>
      <c r="E355" s="26"/>
    </row>
    <row r="356" spans="2:5" x14ac:dyDescent="0.3">
      <c r="B356" s="23" t="s">
        <v>75</v>
      </c>
      <c r="C356" s="15">
        <v>15</v>
      </c>
      <c r="D356" s="26"/>
      <c r="E356" s="26"/>
    </row>
    <row r="357" spans="2:5" x14ac:dyDescent="0.3">
      <c r="B357" s="16" t="s">
        <v>72</v>
      </c>
      <c r="C357" s="15">
        <v>7</v>
      </c>
      <c r="D357" s="26"/>
      <c r="E357" s="26"/>
    </row>
    <row r="358" spans="2:5" x14ac:dyDescent="0.3">
      <c r="B358" s="16" t="s">
        <v>73</v>
      </c>
      <c r="C358" s="15">
        <v>6</v>
      </c>
      <c r="D358" s="26"/>
      <c r="E358" s="26"/>
    </row>
    <row r="359" spans="2:5" ht="15" thickBot="1" x14ac:dyDescent="0.35">
      <c r="B359" s="16" t="s">
        <v>71</v>
      </c>
      <c r="C359" s="15">
        <v>2</v>
      </c>
      <c r="D359" s="26"/>
      <c r="E359" s="26"/>
    </row>
    <row r="360" spans="2:5" ht="15" thickBot="1" x14ac:dyDescent="0.35">
      <c r="B360" s="5" t="s">
        <v>92</v>
      </c>
      <c r="C360" s="6">
        <f>C8+C24+C31+C39+C45+C74+C116+C121+C139+C198+C204+C211+C216+C222+C229+C248+C257+C262+C269+C281+C286+C309+C322+C336+C346+C351+C52</f>
        <v>3535</v>
      </c>
      <c r="D360" s="41">
        <f>C361/C360</f>
        <v>0.66082036775106079</v>
      </c>
      <c r="E360" s="41">
        <f>C361/(C360-C28-C51-C35-C66-C78-C79-C86-C89-C90-C97-C98-C111-C112-C125-C131-C143-C144-C152-C153-C160-C161-C165-C167-C168-C180-C188-C189-C202-C208-C220-C226--C266-C267-C285-C315-C328-C357-C254)</f>
        <v>0.7304565353345841</v>
      </c>
    </row>
    <row r="361" spans="2:5" ht="15" thickBot="1" x14ac:dyDescent="0.35">
      <c r="B361" s="7" t="s">
        <v>93</v>
      </c>
      <c r="C361" s="7">
        <f>C10+C14+C20+C26+C33+C41+C47+C54+C62+C69+C76+C84+C95+C103+C109+C118+C123+C129+C135+C141+C148+C158+C163+C172+C178+C183+C194+C200+C206+C213+C218+C224+C231+C237+C243+C250+C259+C264+C271+C275+C283+C288+C292+C298+C304+C311+C319+C321+C324+C333+C335+C338+C343+C348+C353+C279</f>
        <v>2336</v>
      </c>
      <c r="D361" s="42"/>
      <c r="E361" s="42"/>
    </row>
    <row r="362" spans="2:5" x14ac:dyDescent="0.3">
      <c r="B362" s="47" t="s">
        <v>94</v>
      </c>
      <c r="C362" s="47"/>
      <c r="D362" s="47"/>
      <c r="E362" s="47"/>
    </row>
  </sheetData>
  <mergeCells count="7">
    <mergeCell ref="B362:E362"/>
    <mergeCell ref="B6:B7"/>
    <mergeCell ref="C6:C7"/>
    <mergeCell ref="D6:D7"/>
    <mergeCell ref="E6:E7"/>
    <mergeCell ref="D360:D361"/>
    <mergeCell ref="E360:E36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8"/>
  <sheetViews>
    <sheetView workbookViewId="0">
      <selection activeCell="H13" sqref="H13"/>
    </sheetView>
  </sheetViews>
  <sheetFormatPr baseColWidth="10" defaultRowHeight="13.2" x14ac:dyDescent="0.25"/>
  <cols>
    <col min="1" max="1" width="11.5546875" style="2"/>
    <col min="2" max="2" width="39.88671875" style="2" bestFit="1" customWidth="1"/>
    <col min="3" max="3" width="13.33203125" style="2" customWidth="1"/>
    <col min="4" max="4" width="15.88671875" style="3" customWidth="1"/>
    <col min="5" max="5" width="16" style="3" customWidth="1"/>
    <col min="6" max="16384" width="11.5546875" style="2"/>
  </cols>
  <sheetData>
    <row r="1" spans="1:5" s="29" customFormat="1" ht="15.6" x14ac:dyDescent="0.3">
      <c r="A1" s="28" t="s">
        <v>79</v>
      </c>
      <c r="B1" s="2"/>
      <c r="C1" s="2"/>
      <c r="D1" s="3"/>
      <c r="E1" s="3"/>
    </row>
    <row r="2" spans="1:5" s="29" customFormat="1" ht="15.6" x14ac:dyDescent="0.3">
      <c r="A2" s="28" t="s">
        <v>95</v>
      </c>
      <c r="B2" s="2"/>
      <c r="C2" s="2"/>
      <c r="D2" s="3"/>
      <c r="E2" s="3"/>
    </row>
    <row r="3" spans="1:5" s="29" customFormat="1" ht="15.6" x14ac:dyDescent="0.3">
      <c r="A3" s="28" t="s">
        <v>83</v>
      </c>
      <c r="B3" s="2"/>
      <c r="C3" s="2"/>
      <c r="D3" s="3"/>
      <c r="E3" s="3"/>
    </row>
    <row r="5" spans="1:5" ht="13.8" thickBot="1" x14ac:dyDescent="0.3"/>
    <row r="6" spans="1:5" x14ac:dyDescent="0.25">
      <c r="B6" s="48" t="s">
        <v>98</v>
      </c>
      <c r="C6" s="48" t="s">
        <v>87</v>
      </c>
      <c r="D6" s="50" t="s">
        <v>88</v>
      </c>
      <c r="E6" s="50" t="s">
        <v>89</v>
      </c>
    </row>
    <row r="7" spans="1:5" ht="13.8" thickBot="1" x14ac:dyDescent="0.3">
      <c r="B7" s="52"/>
      <c r="C7" s="52"/>
      <c r="D7" s="53"/>
      <c r="E7" s="53"/>
    </row>
    <row r="8" spans="1:5" ht="13.8" thickBot="1" x14ac:dyDescent="0.3">
      <c r="B8" s="10" t="s">
        <v>68</v>
      </c>
      <c r="C8" s="11">
        <v>1264</v>
      </c>
      <c r="D8" s="25">
        <f>(C10+C28+C37+C47+C57+C67+C75+C85+C105)/C8</f>
        <v>0.26898734177215189</v>
      </c>
      <c r="E8" s="25">
        <f>(C10+C28+C37+C47+C57+C67+C75+C105+C85)/(C8-C12-C14-C15-C21-C22-C32-C39-C41-C42-C49-C52-C59-C60-C63-C69-C70-C77-C80-C81-C87-C88-C91-C92-C98-C99-C107-C110-C111)</f>
        <v>0.35564853556485354</v>
      </c>
    </row>
    <row r="9" spans="1:5" x14ac:dyDescent="0.25">
      <c r="B9" s="12" t="s">
        <v>16</v>
      </c>
      <c r="C9" s="13">
        <v>55</v>
      </c>
      <c r="D9" s="27">
        <f>C10/C9</f>
        <v>0.43636363636363634</v>
      </c>
      <c r="E9" s="27">
        <f>C10/(C9-C12-C14-C15)</f>
        <v>0.5714285714285714</v>
      </c>
    </row>
    <row r="10" spans="1:5" x14ac:dyDescent="0.25">
      <c r="B10" s="23" t="s">
        <v>78</v>
      </c>
      <c r="C10" s="15">
        <v>24</v>
      </c>
      <c r="D10" s="26"/>
      <c r="E10" s="26"/>
    </row>
    <row r="11" spans="1:5" x14ac:dyDescent="0.25">
      <c r="B11" s="23" t="s">
        <v>74</v>
      </c>
      <c r="C11" s="15">
        <v>1</v>
      </c>
      <c r="D11" s="26"/>
      <c r="E11" s="26"/>
    </row>
    <row r="12" spans="1:5" x14ac:dyDescent="0.25">
      <c r="B12" s="16" t="s">
        <v>72</v>
      </c>
      <c r="C12" s="15">
        <v>1</v>
      </c>
      <c r="D12" s="26"/>
      <c r="E12" s="26"/>
    </row>
    <row r="13" spans="1:5" x14ac:dyDescent="0.25">
      <c r="B13" s="23" t="s">
        <v>75</v>
      </c>
      <c r="C13" s="15">
        <v>30</v>
      </c>
      <c r="D13" s="26"/>
      <c r="E13" s="26"/>
    </row>
    <row r="14" spans="1:5" x14ac:dyDescent="0.25">
      <c r="B14" s="16" t="s">
        <v>70</v>
      </c>
      <c r="C14" s="15">
        <v>1</v>
      </c>
      <c r="D14" s="26"/>
      <c r="E14" s="26"/>
    </row>
    <row r="15" spans="1:5" x14ac:dyDescent="0.25">
      <c r="B15" s="16" t="s">
        <v>72</v>
      </c>
      <c r="C15" s="15">
        <v>11</v>
      </c>
      <c r="D15" s="26"/>
      <c r="E15" s="26"/>
    </row>
    <row r="16" spans="1:5" x14ac:dyDescent="0.25">
      <c r="B16" s="16" t="s">
        <v>76</v>
      </c>
      <c r="C16" s="15">
        <v>10</v>
      </c>
      <c r="D16" s="26"/>
      <c r="E16" s="26"/>
    </row>
    <row r="17" spans="2:5" x14ac:dyDescent="0.25">
      <c r="B17" s="16" t="s">
        <v>73</v>
      </c>
      <c r="C17" s="15">
        <v>4</v>
      </c>
      <c r="D17" s="26"/>
      <c r="E17" s="26"/>
    </row>
    <row r="18" spans="2:5" x14ac:dyDescent="0.25">
      <c r="B18" s="16" t="s">
        <v>71</v>
      </c>
      <c r="C18" s="15">
        <v>4</v>
      </c>
      <c r="D18" s="26"/>
      <c r="E18" s="26"/>
    </row>
    <row r="19" spans="2:5" x14ac:dyDescent="0.25">
      <c r="B19" s="12" t="s">
        <v>8</v>
      </c>
      <c r="C19" s="13">
        <v>54</v>
      </c>
      <c r="D19" s="27">
        <f>0/C19</f>
        <v>0</v>
      </c>
      <c r="E19" s="27">
        <f>0/(C19-C21-C22)</f>
        <v>0</v>
      </c>
    </row>
    <row r="20" spans="2:5" x14ac:dyDescent="0.25">
      <c r="B20" s="23" t="s">
        <v>74</v>
      </c>
      <c r="C20" s="15">
        <v>28</v>
      </c>
      <c r="D20" s="26"/>
      <c r="E20" s="26"/>
    </row>
    <row r="21" spans="2:5" x14ac:dyDescent="0.25">
      <c r="B21" s="16" t="s">
        <v>70</v>
      </c>
      <c r="C21" s="15">
        <v>1</v>
      </c>
      <c r="D21" s="26"/>
      <c r="E21" s="26"/>
    </row>
    <row r="22" spans="2:5" x14ac:dyDescent="0.25">
      <c r="B22" s="16" t="s">
        <v>72</v>
      </c>
      <c r="C22" s="15">
        <v>14</v>
      </c>
      <c r="D22" s="26"/>
      <c r="E22" s="26"/>
    </row>
    <row r="23" spans="2:5" x14ac:dyDescent="0.25">
      <c r="B23" s="16" t="s">
        <v>73</v>
      </c>
      <c r="C23" s="15">
        <v>3</v>
      </c>
      <c r="D23" s="26"/>
      <c r="E23" s="26"/>
    </row>
    <row r="24" spans="2:5" x14ac:dyDescent="0.25">
      <c r="B24" s="16" t="s">
        <v>71</v>
      </c>
      <c r="C24" s="15">
        <v>10</v>
      </c>
      <c r="D24" s="26"/>
      <c r="E24" s="26"/>
    </row>
    <row r="25" spans="2:5" x14ac:dyDescent="0.25">
      <c r="B25" s="23" t="s">
        <v>75</v>
      </c>
      <c r="C25" s="15">
        <v>26</v>
      </c>
      <c r="D25" s="26"/>
      <c r="E25" s="26"/>
    </row>
    <row r="26" spans="2:5" x14ac:dyDescent="0.25">
      <c r="B26" s="16" t="s">
        <v>76</v>
      </c>
      <c r="C26" s="15">
        <v>26</v>
      </c>
      <c r="D26" s="26"/>
      <c r="E26" s="26"/>
    </row>
    <row r="27" spans="2:5" x14ac:dyDescent="0.25">
      <c r="B27" s="12" t="s">
        <v>60</v>
      </c>
      <c r="C27" s="13">
        <v>81</v>
      </c>
      <c r="D27" s="27">
        <f>C28/C27</f>
        <v>0.29629629629629628</v>
      </c>
      <c r="E27" s="27">
        <f>C28/(C27-C32)</f>
        <v>0.35294117647058826</v>
      </c>
    </row>
    <row r="28" spans="2:5" x14ac:dyDescent="0.25">
      <c r="B28" s="23" t="s">
        <v>78</v>
      </c>
      <c r="C28" s="15">
        <v>24</v>
      </c>
      <c r="D28" s="26"/>
      <c r="E28" s="26"/>
    </row>
    <row r="29" spans="2:5" x14ac:dyDescent="0.25">
      <c r="B29" s="23" t="s">
        <v>74</v>
      </c>
      <c r="C29" s="15">
        <v>1</v>
      </c>
      <c r="D29" s="26"/>
      <c r="E29" s="26"/>
    </row>
    <row r="30" spans="2:5" x14ac:dyDescent="0.25">
      <c r="B30" s="16" t="s">
        <v>71</v>
      </c>
      <c r="C30" s="15">
        <v>1</v>
      </c>
      <c r="D30" s="26"/>
      <c r="E30" s="26"/>
    </row>
    <row r="31" spans="2:5" x14ac:dyDescent="0.25">
      <c r="B31" s="23" t="s">
        <v>75</v>
      </c>
      <c r="C31" s="15">
        <v>56</v>
      </c>
      <c r="D31" s="26"/>
      <c r="E31" s="26"/>
    </row>
    <row r="32" spans="2:5" x14ac:dyDescent="0.25">
      <c r="B32" s="16" t="s">
        <v>72</v>
      </c>
      <c r="C32" s="15">
        <v>13</v>
      </c>
      <c r="D32" s="26"/>
      <c r="E32" s="26"/>
    </row>
    <row r="33" spans="2:5" x14ac:dyDescent="0.25">
      <c r="B33" s="16" t="s">
        <v>76</v>
      </c>
      <c r="C33" s="15">
        <v>30</v>
      </c>
      <c r="D33" s="26"/>
      <c r="E33" s="26"/>
    </row>
    <row r="34" spans="2:5" x14ac:dyDescent="0.25">
      <c r="B34" s="16" t="s">
        <v>73</v>
      </c>
      <c r="C34" s="15">
        <v>10</v>
      </c>
      <c r="D34" s="26"/>
      <c r="E34" s="26"/>
    </row>
    <row r="35" spans="2:5" x14ac:dyDescent="0.25">
      <c r="B35" s="16" t="s">
        <v>71</v>
      </c>
      <c r="C35" s="15">
        <v>3</v>
      </c>
      <c r="D35" s="26"/>
      <c r="E35" s="26"/>
    </row>
    <row r="36" spans="2:5" x14ac:dyDescent="0.25">
      <c r="B36" s="12" t="s">
        <v>10</v>
      </c>
      <c r="C36" s="13">
        <v>50</v>
      </c>
      <c r="D36" s="27">
        <f>C37/C36</f>
        <v>0.34</v>
      </c>
      <c r="E36" s="27">
        <f>C37/(C36-C39-C41-C42)</f>
        <v>0.41463414634146339</v>
      </c>
    </row>
    <row r="37" spans="2:5" x14ac:dyDescent="0.25">
      <c r="B37" s="23" t="s">
        <v>78</v>
      </c>
      <c r="C37" s="15">
        <v>17</v>
      </c>
      <c r="D37" s="26"/>
      <c r="E37" s="26"/>
    </row>
    <row r="38" spans="2:5" x14ac:dyDescent="0.25">
      <c r="B38" s="23" t="s">
        <v>74</v>
      </c>
      <c r="C38" s="15">
        <v>2</v>
      </c>
      <c r="D38" s="26"/>
      <c r="E38" s="26"/>
    </row>
    <row r="39" spans="2:5" x14ac:dyDescent="0.25">
      <c r="B39" s="16" t="s">
        <v>72</v>
      </c>
      <c r="C39" s="15">
        <v>2</v>
      </c>
      <c r="D39" s="26"/>
      <c r="E39" s="26"/>
    </row>
    <row r="40" spans="2:5" x14ac:dyDescent="0.25">
      <c r="B40" s="23" t="s">
        <v>75</v>
      </c>
      <c r="C40" s="15">
        <v>31</v>
      </c>
      <c r="D40" s="26"/>
      <c r="E40" s="26"/>
    </row>
    <row r="41" spans="2:5" x14ac:dyDescent="0.25">
      <c r="B41" s="16" t="s">
        <v>70</v>
      </c>
      <c r="C41" s="15">
        <v>1</v>
      </c>
      <c r="D41" s="26"/>
      <c r="E41" s="26"/>
    </row>
    <row r="42" spans="2:5" x14ac:dyDescent="0.25">
      <c r="B42" s="16" t="s">
        <v>72</v>
      </c>
      <c r="C42" s="15">
        <v>6</v>
      </c>
      <c r="D42" s="26"/>
      <c r="E42" s="26"/>
    </row>
    <row r="43" spans="2:5" x14ac:dyDescent="0.25">
      <c r="B43" s="16" t="s">
        <v>76</v>
      </c>
      <c r="C43" s="15">
        <v>9</v>
      </c>
      <c r="D43" s="26"/>
      <c r="E43" s="26"/>
    </row>
    <row r="44" spans="2:5" x14ac:dyDescent="0.25">
      <c r="B44" s="16" t="s">
        <v>73</v>
      </c>
      <c r="C44" s="15">
        <v>3</v>
      </c>
      <c r="D44" s="26"/>
      <c r="E44" s="26"/>
    </row>
    <row r="45" spans="2:5" x14ac:dyDescent="0.25">
      <c r="B45" s="16" t="s">
        <v>71</v>
      </c>
      <c r="C45" s="15">
        <v>12</v>
      </c>
      <c r="D45" s="26"/>
      <c r="E45" s="26"/>
    </row>
    <row r="46" spans="2:5" x14ac:dyDescent="0.25">
      <c r="B46" s="12" t="s">
        <v>56</v>
      </c>
      <c r="C46" s="13">
        <v>54</v>
      </c>
      <c r="D46" s="27">
        <f>C47/C46</f>
        <v>0.35185185185185186</v>
      </c>
      <c r="E46" s="27">
        <f>C47/(C46-C49-C52)</f>
        <v>0.42222222222222222</v>
      </c>
    </row>
    <row r="47" spans="2:5" x14ac:dyDescent="0.25">
      <c r="B47" s="23" t="s">
        <v>78</v>
      </c>
      <c r="C47" s="15">
        <v>19</v>
      </c>
      <c r="D47" s="26"/>
      <c r="E47" s="26"/>
    </row>
    <row r="48" spans="2:5" x14ac:dyDescent="0.25">
      <c r="B48" s="23" t="s">
        <v>74</v>
      </c>
      <c r="C48" s="15">
        <v>2</v>
      </c>
      <c r="D48" s="26"/>
      <c r="E48" s="26"/>
    </row>
    <row r="49" spans="2:5" x14ac:dyDescent="0.25">
      <c r="B49" s="16" t="s">
        <v>72</v>
      </c>
      <c r="C49" s="15">
        <v>1</v>
      </c>
      <c r="D49" s="26"/>
      <c r="E49" s="26"/>
    </row>
    <row r="50" spans="2:5" x14ac:dyDescent="0.25">
      <c r="B50" s="16" t="s">
        <v>71</v>
      </c>
      <c r="C50" s="15">
        <v>1</v>
      </c>
      <c r="D50" s="26"/>
      <c r="E50" s="26"/>
    </row>
    <row r="51" spans="2:5" x14ac:dyDescent="0.25">
      <c r="B51" s="23" t="s">
        <v>75</v>
      </c>
      <c r="C51" s="15">
        <v>33</v>
      </c>
      <c r="D51" s="26"/>
      <c r="E51" s="26"/>
    </row>
    <row r="52" spans="2:5" x14ac:dyDescent="0.25">
      <c r="B52" s="16" t="s">
        <v>72</v>
      </c>
      <c r="C52" s="15">
        <v>8</v>
      </c>
      <c r="D52" s="26"/>
      <c r="E52" s="26"/>
    </row>
    <row r="53" spans="2:5" x14ac:dyDescent="0.25">
      <c r="B53" s="16" t="s">
        <v>76</v>
      </c>
      <c r="C53" s="15">
        <v>16</v>
      </c>
      <c r="D53" s="26"/>
      <c r="E53" s="26"/>
    </row>
    <row r="54" spans="2:5" x14ac:dyDescent="0.25">
      <c r="B54" s="16" t="s">
        <v>73</v>
      </c>
      <c r="C54" s="15">
        <v>4</v>
      </c>
      <c r="D54" s="26"/>
      <c r="E54" s="26"/>
    </row>
    <row r="55" spans="2:5" x14ac:dyDescent="0.25">
      <c r="B55" s="16" t="s">
        <v>71</v>
      </c>
      <c r="C55" s="15">
        <v>5</v>
      </c>
      <c r="D55" s="26"/>
      <c r="E55" s="26"/>
    </row>
    <row r="56" spans="2:5" x14ac:dyDescent="0.25">
      <c r="B56" s="12" t="s">
        <v>28</v>
      </c>
      <c r="C56" s="13">
        <v>51</v>
      </c>
      <c r="D56" s="27">
        <f>C57/C56</f>
        <v>0.19607843137254902</v>
      </c>
      <c r="E56" s="27">
        <f>C57/(C56-C59-C60-C63)</f>
        <v>0.25641025641025639</v>
      </c>
    </row>
    <row r="57" spans="2:5" x14ac:dyDescent="0.25">
      <c r="B57" s="23" t="s">
        <v>78</v>
      </c>
      <c r="C57" s="15">
        <v>10</v>
      </c>
      <c r="D57" s="26"/>
      <c r="E57" s="26"/>
    </row>
    <row r="58" spans="2:5" x14ac:dyDescent="0.25">
      <c r="B58" s="23" t="s">
        <v>74</v>
      </c>
      <c r="C58" s="15">
        <v>3</v>
      </c>
      <c r="D58" s="26"/>
      <c r="E58" s="26"/>
    </row>
    <row r="59" spans="2:5" x14ac:dyDescent="0.25">
      <c r="B59" s="16" t="s">
        <v>70</v>
      </c>
      <c r="C59" s="15">
        <v>1</v>
      </c>
      <c r="D59" s="26"/>
      <c r="E59" s="26"/>
    </row>
    <row r="60" spans="2:5" x14ac:dyDescent="0.25">
      <c r="B60" s="16" t="s">
        <v>72</v>
      </c>
      <c r="C60" s="15">
        <v>1</v>
      </c>
      <c r="D60" s="26"/>
      <c r="E60" s="26"/>
    </row>
    <row r="61" spans="2:5" x14ac:dyDescent="0.25">
      <c r="B61" s="16" t="s">
        <v>71</v>
      </c>
      <c r="C61" s="15">
        <v>1</v>
      </c>
      <c r="D61" s="26"/>
      <c r="E61" s="26"/>
    </row>
    <row r="62" spans="2:5" x14ac:dyDescent="0.25">
      <c r="B62" s="23" t="s">
        <v>75</v>
      </c>
      <c r="C62" s="15">
        <v>38</v>
      </c>
      <c r="D62" s="26"/>
      <c r="E62" s="26"/>
    </row>
    <row r="63" spans="2:5" x14ac:dyDescent="0.25">
      <c r="B63" s="16" t="s">
        <v>72</v>
      </c>
      <c r="C63" s="15">
        <v>10</v>
      </c>
      <c r="D63" s="26"/>
      <c r="E63" s="26"/>
    </row>
    <row r="64" spans="2:5" x14ac:dyDescent="0.25">
      <c r="B64" s="16" t="s">
        <v>76</v>
      </c>
      <c r="C64" s="15">
        <v>21</v>
      </c>
      <c r="D64" s="26"/>
      <c r="E64" s="26"/>
    </row>
    <row r="65" spans="2:5" x14ac:dyDescent="0.25">
      <c r="B65" s="16" t="s">
        <v>71</v>
      </c>
      <c r="C65" s="15">
        <v>7</v>
      </c>
      <c r="D65" s="26"/>
      <c r="E65" s="26"/>
    </row>
    <row r="66" spans="2:5" x14ac:dyDescent="0.25">
      <c r="B66" s="12" t="s">
        <v>7</v>
      </c>
      <c r="C66" s="13">
        <v>55</v>
      </c>
      <c r="D66" s="27">
        <f>C67/C66</f>
        <v>5.4545454545454543E-2</v>
      </c>
      <c r="E66" s="27">
        <f>C67/(C66-C69-C70)</f>
        <v>6.9767441860465115E-2</v>
      </c>
    </row>
    <row r="67" spans="2:5" x14ac:dyDescent="0.25">
      <c r="B67" s="23" t="s">
        <v>78</v>
      </c>
      <c r="C67" s="15">
        <v>3</v>
      </c>
      <c r="D67" s="26"/>
      <c r="E67" s="26"/>
    </row>
    <row r="68" spans="2:5" x14ac:dyDescent="0.25">
      <c r="B68" s="23" t="s">
        <v>75</v>
      </c>
      <c r="C68" s="15">
        <v>52</v>
      </c>
      <c r="D68" s="26"/>
      <c r="E68" s="26"/>
    </row>
    <row r="69" spans="2:5" x14ac:dyDescent="0.25">
      <c r="B69" s="16" t="s">
        <v>70</v>
      </c>
      <c r="C69" s="15">
        <v>3</v>
      </c>
      <c r="D69" s="26"/>
      <c r="E69" s="26"/>
    </row>
    <row r="70" spans="2:5" x14ac:dyDescent="0.25">
      <c r="B70" s="16" t="s">
        <v>72</v>
      </c>
      <c r="C70" s="15">
        <v>9</v>
      </c>
      <c r="D70" s="26"/>
      <c r="E70" s="26"/>
    </row>
    <row r="71" spans="2:5" x14ac:dyDescent="0.25">
      <c r="B71" s="16" t="s">
        <v>76</v>
      </c>
      <c r="C71" s="15">
        <v>31</v>
      </c>
      <c r="D71" s="26"/>
      <c r="E71" s="26"/>
    </row>
    <row r="72" spans="2:5" x14ac:dyDescent="0.25">
      <c r="B72" s="16" t="s">
        <v>73</v>
      </c>
      <c r="C72" s="15">
        <v>6</v>
      </c>
      <c r="D72" s="26"/>
      <c r="E72" s="26"/>
    </row>
    <row r="73" spans="2:5" x14ac:dyDescent="0.25">
      <c r="B73" s="16" t="s">
        <v>71</v>
      </c>
      <c r="C73" s="15">
        <v>3</v>
      </c>
      <c r="D73" s="26"/>
      <c r="E73" s="26"/>
    </row>
    <row r="74" spans="2:5" x14ac:dyDescent="0.25">
      <c r="B74" s="12" t="s">
        <v>17</v>
      </c>
      <c r="C74" s="13">
        <v>50</v>
      </c>
      <c r="D74" s="27">
        <f>C75/C74</f>
        <v>0.18</v>
      </c>
      <c r="E74" s="27">
        <f>C75/(C74-C77-C80-C81)</f>
        <v>0.23076923076923078</v>
      </c>
    </row>
    <row r="75" spans="2:5" x14ac:dyDescent="0.25">
      <c r="B75" s="23" t="s">
        <v>78</v>
      </c>
      <c r="C75" s="15">
        <v>9</v>
      </c>
      <c r="D75" s="26"/>
      <c r="E75" s="26"/>
    </row>
    <row r="76" spans="2:5" x14ac:dyDescent="0.25">
      <c r="B76" s="23" t="s">
        <v>74</v>
      </c>
      <c r="C76" s="15">
        <v>6</v>
      </c>
      <c r="D76" s="26"/>
      <c r="E76" s="26"/>
    </row>
    <row r="77" spans="2:5" x14ac:dyDescent="0.25">
      <c r="B77" s="16" t="s">
        <v>72</v>
      </c>
      <c r="C77" s="15">
        <v>5</v>
      </c>
      <c r="D77" s="26"/>
      <c r="E77" s="26"/>
    </row>
    <row r="78" spans="2:5" x14ac:dyDescent="0.25">
      <c r="B78" s="16" t="s">
        <v>71</v>
      </c>
      <c r="C78" s="15">
        <v>1</v>
      </c>
      <c r="D78" s="26"/>
      <c r="E78" s="26"/>
    </row>
    <row r="79" spans="2:5" x14ac:dyDescent="0.25">
      <c r="B79" s="23" t="s">
        <v>75</v>
      </c>
      <c r="C79" s="15">
        <v>35</v>
      </c>
      <c r="D79" s="26"/>
      <c r="E79" s="26"/>
    </row>
    <row r="80" spans="2:5" x14ac:dyDescent="0.25">
      <c r="B80" s="16" t="s">
        <v>70</v>
      </c>
      <c r="C80" s="15">
        <v>1</v>
      </c>
      <c r="D80" s="26"/>
      <c r="E80" s="26"/>
    </row>
    <row r="81" spans="2:5" x14ac:dyDescent="0.25">
      <c r="B81" s="16" t="s">
        <v>72</v>
      </c>
      <c r="C81" s="15">
        <v>5</v>
      </c>
      <c r="D81" s="26"/>
      <c r="E81" s="26"/>
    </row>
    <row r="82" spans="2:5" x14ac:dyDescent="0.25">
      <c r="B82" s="16" t="s">
        <v>76</v>
      </c>
      <c r="C82" s="15">
        <v>22</v>
      </c>
      <c r="D82" s="26"/>
      <c r="E82" s="26"/>
    </row>
    <row r="83" spans="2:5" x14ac:dyDescent="0.25">
      <c r="B83" s="16" t="s">
        <v>71</v>
      </c>
      <c r="C83" s="15">
        <v>7</v>
      </c>
      <c r="D83" s="26"/>
      <c r="E83" s="26"/>
    </row>
    <row r="84" spans="2:5" x14ac:dyDescent="0.25">
      <c r="B84" s="12" t="s">
        <v>13</v>
      </c>
      <c r="C84" s="13">
        <v>692</v>
      </c>
      <c r="D84" s="27">
        <f>C85/C84</f>
        <v>0.32658959537572252</v>
      </c>
      <c r="E84" s="27">
        <f>C85/(C84-C87-C88-C91-C92)</f>
        <v>0.43378119001919385</v>
      </c>
    </row>
    <row r="85" spans="2:5" x14ac:dyDescent="0.25">
      <c r="B85" s="23" t="s">
        <v>78</v>
      </c>
      <c r="C85" s="15">
        <v>226</v>
      </c>
      <c r="D85" s="26"/>
      <c r="E85" s="26"/>
    </row>
    <row r="86" spans="2:5" x14ac:dyDescent="0.25">
      <c r="B86" s="23" t="s">
        <v>74</v>
      </c>
      <c r="C86" s="15">
        <v>30</v>
      </c>
      <c r="D86" s="26"/>
      <c r="E86" s="26"/>
    </row>
    <row r="87" spans="2:5" x14ac:dyDescent="0.25">
      <c r="B87" s="16" t="s">
        <v>70</v>
      </c>
      <c r="C87" s="15">
        <v>1</v>
      </c>
      <c r="D87" s="26"/>
      <c r="E87" s="26"/>
    </row>
    <row r="88" spans="2:5" x14ac:dyDescent="0.25">
      <c r="B88" s="16" t="s">
        <v>72</v>
      </c>
      <c r="C88" s="15">
        <v>20</v>
      </c>
      <c r="D88" s="26"/>
      <c r="E88" s="26"/>
    </row>
    <row r="89" spans="2:5" x14ac:dyDescent="0.25">
      <c r="B89" s="16" t="s">
        <v>71</v>
      </c>
      <c r="C89" s="15">
        <v>9</v>
      </c>
      <c r="D89" s="26"/>
      <c r="E89" s="26"/>
    </row>
    <row r="90" spans="2:5" x14ac:dyDescent="0.25">
      <c r="B90" s="23" t="s">
        <v>75</v>
      </c>
      <c r="C90" s="15">
        <v>436</v>
      </c>
      <c r="D90" s="26"/>
      <c r="E90" s="26"/>
    </row>
    <row r="91" spans="2:5" x14ac:dyDescent="0.25">
      <c r="B91" s="16" t="s">
        <v>70</v>
      </c>
      <c r="C91" s="15">
        <v>18</v>
      </c>
      <c r="D91" s="26"/>
      <c r="E91" s="26"/>
    </row>
    <row r="92" spans="2:5" x14ac:dyDescent="0.25">
      <c r="B92" s="16" t="s">
        <v>72</v>
      </c>
      <c r="C92" s="15">
        <v>132</v>
      </c>
      <c r="D92" s="26"/>
      <c r="E92" s="26"/>
    </row>
    <row r="93" spans="2:5" x14ac:dyDescent="0.25">
      <c r="B93" s="16" t="s">
        <v>76</v>
      </c>
      <c r="C93" s="15">
        <v>164</v>
      </c>
      <c r="D93" s="26"/>
      <c r="E93" s="26"/>
    </row>
    <row r="94" spans="2:5" x14ac:dyDescent="0.25">
      <c r="B94" s="16" t="s">
        <v>73</v>
      </c>
      <c r="C94" s="15">
        <v>28</v>
      </c>
      <c r="D94" s="26"/>
      <c r="E94" s="26"/>
    </row>
    <row r="95" spans="2:5" x14ac:dyDescent="0.25">
      <c r="B95" s="16" t="s">
        <v>71</v>
      </c>
      <c r="C95" s="15">
        <v>94</v>
      </c>
      <c r="D95" s="26"/>
      <c r="E95" s="26"/>
    </row>
    <row r="96" spans="2:5" x14ac:dyDescent="0.25">
      <c r="B96" s="12" t="s">
        <v>4</v>
      </c>
      <c r="C96" s="13">
        <v>50</v>
      </c>
      <c r="D96" s="27">
        <f>0/C96</f>
        <v>0</v>
      </c>
      <c r="E96" s="27">
        <f>0/(C96-C98-C99)</f>
        <v>0</v>
      </c>
    </row>
    <row r="97" spans="2:5" x14ac:dyDescent="0.25">
      <c r="B97" s="23" t="s">
        <v>74</v>
      </c>
      <c r="C97" s="15">
        <v>22</v>
      </c>
      <c r="D97" s="26"/>
      <c r="E97" s="26"/>
    </row>
    <row r="98" spans="2:5" x14ac:dyDescent="0.25">
      <c r="B98" s="16" t="s">
        <v>70</v>
      </c>
      <c r="C98" s="15">
        <v>2</v>
      </c>
      <c r="D98" s="26"/>
      <c r="E98" s="26"/>
    </row>
    <row r="99" spans="2:5" x14ac:dyDescent="0.25">
      <c r="B99" s="16" t="s">
        <v>72</v>
      </c>
      <c r="C99" s="15">
        <v>11</v>
      </c>
      <c r="D99" s="26"/>
      <c r="E99" s="26"/>
    </row>
    <row r="100" spans="2:5" x14ac:dyDescent="0.25">
      <c r="B100" s="16" t="s">
        <v>73</v>
      </c>
      <c r="C100" s="15">
        <v>3</v>
      </c>
      <c r="D100" s="26"/>
      <c r="E100" s="26"/>
    </row>
    <row r="101" spans="2:5" x14ac:dyDescent="0.25">
      <c r="B101" s="16" t="s">
        <v>71</v>
      </c>
      <c r="C101" s="15">
        <v>6</v>
      </c>
      <c r="D101" s="26"/>
      <c r="E101" s="26"/>
    </row>
    <row r="102" spans="2:5" x14ac:dyDescent="0.25">
      <c r="B102" s="23" t="s">
        <v>75</v>
      </c>
      <c r="C102" s="15">
        <v>28</v>
      </c>
      <c r="D102" s="26"/>
      <c r="E102" s="26"/>
    </row>
    <row r="103" spans="2:5" x14ac:dyDescent="0.25">
      <c r="B103" s="16" t="s">
        <v>76</v>
      </c>
      <c r="C103" s="15">
        <v>28</v>
      </c>
      <c r="D103" s="26"/>
      <c r="E103" s="26"/>
    </row>
    <row r="104" spans="2:5" x14ac:dyDescent="0.25">
      <c r="B104" s="12" t="s">
        <v>23</v>
      </c>
      <c r="C104" s="13">
        <v>72</v>
      </c>
      <c r="D104" s="27">
        <f>C105/C104</f>
        <v>0.1111111111111111</v>
      </c>
      <c r="E104" s="27">
        <f>C105/(C104-C107-C110-C111)</f>
        <v>0.19047619047619047</v>
      </c>
    </row>
    <row r="105" spans="2:5" x14ac:dyDescent="0.25">
      <c r="B105" s="23" t="s">
        <v>78</v>
      </c>
      <c r="C105" s="15">
        <v>8</v>
      </c>
      <c r="D105" s="26"/>
      <c r="E105" s="26"/>
    </row>
    <row r="106" spans="2:5" x14ac:dyDescent="0.25">
      <c r="B106" s="23" t="s">
        <v>74</v>
      </c>
      <c r="C106" s="15">
        <v>8</v>
      </c>
      <c r="D106" s="26"/>
      <c r="E106" s="26"/>
    </row>
    <row r="107" spans="2:5" x14ac:dyDescent="0.25">
      <c r="B107" s="16" t="s">
        <v>72</v>
      </c>
      <c r="C107" s="15">
        <v>7</v>
      </c>
      <c r="D107" s="26"/>
      <c r="E107" s="26"/>
    </row>
    <row r="108" spans="2:5" x14ac:dyDescent="0.25">
      <c r="B108" s="16" t="s">
        <v>71</v>
      </c>
      <c r="C108" s="15">
        <v>1</v>
      </c>
      <c r="D108" s="26"/>
      <c r="E108" s="26"/>
    </row>
    <row r="109" spans="2:5" x14ac:dyDescent="0.25">
      <c r="B109" s="23" t="s">
        <v>75</v>
      </c>
      <c r="C109" s="15">
        <v>56</v>
      </c>
      <c r="D109" s="26"/>
      <c r="E109" s="26"/>
    </row>
    <row r="110" spans="2:5" x14ac:dyDescent="0.25">
      <c r="B110" s="16" t="s">
        <v>70</v>
      </c>
      <c r="C110" s="15">
        <v>2</v>
      </c>
      <c r="D110" s="26"/>
      <c r="E110" s="26"/>
    </row>
    <row r="111" spans="2:5" x14ac:dyDescent="0.25">
      <c r="B111" s="16" t="s">
        <v>72</v>
      </c>
      <c r="C111" s="15">
        <v>21</v>
      </c>
      <c r="D111" s="26"/>
      <c r="E111" s="26"/>
    </row>
    <row r="112" spans="2:5" x14ac:dyDescent="0.25">
      <c r="B112" s="16" t="s">
        <v>76</v>
      </c>
      <c r="C112" s="15">
        <v>23</v>
      </c>
      <c r="D112" s="26"/>
      <c r="E112" s="26"/>
    </row>
    <row r="113" spans="2:5" x14ac:dyDescent="0.25">
      <c r="B113" s="16" t="s">
        <v>73</v>
      </c>
      <c r="C113" s="15">
        <v>3</v>
      </c>
      <c r="D113" s="26"/>
      <c r="E113" s="26"/>
    </row>
    <row r="114" spans="2:5" ht="13.8" thickBot="1" x14ac:dyDescent="0.3">
      <c r="B114" s="16" t="s">
        <v>71</v>
      </c>
      <c r="C114" s="15">
        <v>7</v>
      </c>
      <c r="D114" s="26"/>
      <c r="E114" s="26"/>
    </row>
    <row r="115" spans="2:5" ht="13.8" thickBot="1" x14ac:dyDescent="0.3">
      <c r="B115" s="10" t="s">
        <v>1</v>
      </c>
      <c r="C115" s="11">
        <v>10449</v>
      </c>
      <c r="D115" s="25">
        <f>(C117+C128+C140+C153+C166+C179+C192+C205+C216+C227+C236+C245+C257+C268+C280+C292+C305+C317+C328+C341+C349+C359+C366)/C115</f>
        <v>0.36855201454684661</v>
      </c>
      <c r="E115" s="25">
        <f>(C117+C128+C140+C153+C166+C179+C192+C205+C216+C227+C236+C245+C257+C280+C268+C292+C305+C317+C328+C341+C349+C359+C366)/(C115-C119-C122-C123-C130-C134-C135-C142-C143-C147-C148-C155-C156-C160-C161-C168-C169-C173-C174-C181-C182-C186-C187-C194-C195-C199-C200-C207-C210-C211-C218-C221-C222-C229-C231-C240-C241-C247-C248-C251-C252-C259-C262-C263-C270-C271-C274-C275-C282-C286-C287-C294-C295-C299-C300-C307-C311-C312-C319-C322-C323-C330-C331-C335-C336-C343-C344-C353-C354-C361-C362-C370-C371)</f>
        <v>0.54400339030936573</v>
      </c>
    </row>
    <row r="116" spans="2:5" x14ac:dyDescent="0.25">
      <c r="B116" s="12" t="s">
        <v>8</v>
      </c>
      <c r="C116" s="13">
        <v>159</v>
      </c>
      <c r="D116" s="27">
        <f>C117/C116</f>
        <v>0.23270440251572327</v>
      </c>
      <c r="E116" s="27">
        <f>C117/(C116-C119-C122-C123)</f>
        <v>0.41111111111111109</v>
      </c>
    </row>
    <row r="117" spans="2:5" x14ac:dyDescent="0.25">
      <c r="B117" s="23" t="s">
        <v>78</v>
      </c>
      <c r="C117" s="15">
        <v>37</v>
      </c>
      <c r="D117" s="26"/>
      <c r="E117" s="26"/>
    </row>
    <row r="118" spans="2:5" x14ac:dyDescent="0.25">
      <c r="B118" s="23" t="s">
        <v>74</v>
      </c>
      <c r="C118" s="15">
        <v>3</v>
      </c>
      <c r="D118" s="26"/>
      <c r="E118" s="26"/>
    </row>
    <row r="119" spans="2:5" x14ac:dyDescent="0.25">
      <c r="B119" s="16" t="s">
        <v>72</v>
      </c>
      <c r="C119" s="15">
        <v>1</v>
      </c>
      <c r="D119" s="26"/>
      <c r="E119" s="26"/>
    </row>
    <row r="120" spans="2:5" x14ac:dyDescent="0.25">
      <c r="B120" s="16" t="s">
        <v>73</v>
      </c>
      <c r="C120" s="15">
        <v>2</v>
      </c>
      <c r="D120" s="26"/>
      <c r="E120" s="26"/>
    </row>
    <row r="121" spans="2:5" x14ac:dyDescent="0.25">
      <c r="B121" s="23" t="s">
        <v>75</v>
      </c>
      <c r="C121" s="15">
        <v>119</v>
      </c>
      <c r="D121" s="26"/>
      <c r="E121" s="26"/>
    </row>
    <row r="122" spans="2:5" x14ac:dyDescent="0.25">
      <c r="B122" s="16" t="s">
        <v>70</v>
      </c>
      <c r="C122" s="15">
        <v>15</v>
      </c>
      <c r="D122" s="26"/>
      <c r="E122" s="26"/>
    </row>
    <row r="123" spans="2:5" x14ac:dyDescent="0.25">
      <c r="B123" s="16" t="s">
        <v>72</v>
      </c>
      <c r="C123" s="15">
        <v>53</v>
      </c>
      <c r="D123" s="26"/>
      <c r="E123" s="26"/>
    </row>
    <row r="124" spans="2:5" x14ac:dyDescent="0.25">
      <c r="B124" s="16" t="s">
        <v>76</v>
      </c>
      <c r="C124" s="15">
        <v>28</v>
      </c>
      <c r="D124" s="26"/>
      <c r="E124" s="26"/>
    </row>
    <row r="125" spans="2:5" x14ac:dyDescent="0.25">
      <c r="B125" s="16" t="s">
        <v>73</v>
      </c>
      <c r="C125" s="15">
        <v>15</v>
      </c>
      <c r="D125" s="26"/>
      <c r="E125" s="26"/>
    </row>
    <row r="126" spans="2:5" x14ac:dyDescent="0.25">
      <c r="B126" s="16" t="s">
        <v>71</v>
      </c>
      <c r="C126" s="15">
        <v>8</v>
      </c>
      <c r="D126" s="26"/>
      <c r="E126" s="26"/>
    </row>
    <row r="127" spans="2:5" x14ac:dyDescent="0.25">
      <c r="B127" s="12" t="s">
        <v>59</v>
      </c>
      <c r="C127" s="13">
        <v>113</v>
      </c>
      <c r="D127" s="27">
        <f>C128/C127</f>
        <v>0.30973451327433627</v>
      </c>
      <c r="E127" s="27">
        <f>C128/(C127-C130-C134-C135)</f>
        <v>0.47945205479452052</v>
      </c>
    </row>
    <row r="128" spans="2:5" x14ac:dyDescent="0.25">
      <c r="B128" s="23" t="s">
        <v>78</v>
      </c>
      <c r="C128" s="15">
        <v>35</v>
      </c>
      <c r="D128" s="26"/>
      <c r="E128" s="26"/>
    </row>
    <row r="129" spans="2:5" x14ac:dyDescent="0.25">
      <c r="B129" s="23" t="s">
        <v>74</v>
      </c>
      <c r="C129" s="15">
        <v>7</v>
      </c>
      <c r="D129" s="26"/>
      <c r="E129" s="26"/>
    </row>
    <row r="130" spans="2:5" x14ac:dyDescent="0.25">
      <c r="B130" s="16" t="s">
        <v>72</v>
      </c>
      <c r="C130" s="15">
        <v>1</v>
      </c>
      <c r="D130" s="26"/>
      <c r="E130" s="26"/>
    </row>
    <row r="131" spans="2:5" x14ac:dyDescent="0.25">
      <c r="B131" s="16" t="s">
        <v>73</v>
      </c>
      <c r="C131" s="15">
        <v>3</v>
      </c>
      <c r="D131" s="26"/>
      <c r="E131" s="26"/>
    </row>
    <row r="132" spans="2:5" x14ac:dyDescent="0.25">
      <c r="B132" s="16" t="s">
        <v>71</v>
      </c>
      <c r="C132" s="15">
        <v>3</v>
      </c>
      <c r="D132" s="26"/>
      <c r="E132" s="26"/>
    </row>
    <row r="133" spans="2:5" x14ac:dyDescent="0.25">
      <c r="B133" s="23" t="s">
        <v>75</v>
      </c>
      <c r="C133" s="15">
        <v>71</v>
      </c>
      <c r="D133" s="26"/>
      <c r="E133" s="26"/>
    </row>
    <row r="134" spans="2:5" x14ac:dyDescent="0.25">
      <c r="B134" s="16" t="s">
        <v>70</v>
      </c>
      <c r="C134" s="15">
        <v>5</v>
      </c>
      <c r="D134" s="26"/>
      <c r="E134" s="26"/>
    </row>
    <row r="135" spans="2:5" x14ac:dyDescent="0.25">
      <c r="B135" s="16" t="s">
        <v>72</v>
      </c>
      <c r="C135" s="15">
        <v>34</v>
      </c>
      <c r="D135" s="26"/>
      <c r="E135" s="26"/>
    </row>
    <row r="136" spans="2:5" x14ac:dyDescent="0.25">
      <c r="B136" s="16" t="s">
        <v>76</v>
      </c>
      <c r="C136" s="15">
        <v>16</v>
      </c>
      <c r="D136" s="26"/>
      <c r="E136" s="26"/>
    </row>
    <row r="137" spans="2:5" x14ac:dyDescent="0.25">
      <c r="B137" s="16" t="s">
        <v>73</v>
      </c>
      <c r="C137" s="15">
        <v>5</v>
      </c>
      <c r="D137" s="26"/>
      <c r="E137" s="26"/>
    </row>
    <row r="138" spans="2:5" x14ac:dyDescent="0.25">
      <c r="B138" s="16" t="s">
        <v>71</v>
      </c>
      <c r="C138" s="15">
        <v>11</v>
      </c>
      <c r="D138" s="26"/>
      <c r="E138" s="26"/>
    </row>
    <row r="139" spans="2:5" x14ac:dyDescent="0.25">
      <c r="B139" s="12" t="s">
        <v>60</v>
      </c>
      <c r="C139" s="13">
        <v>560</v>
      </c>
      <c r="D139" s="27">
        <f>C140/C139</f>
        <v>0.38214285714285712</v>
      </c>
      <c r="E139" s="27">
        <f>C140/(C139-C142-C143-C147-C148)</f>
        <v>0.56315789473684208</v>
      </c>
    </row>
    <row r="140" spans="2:5" x14ac:dyDescent="0.25">
      <c r="B140" s="23" t="s">
        <v>78</v>
      </c>
      <c r="C140" s="15">
        <v>214</v>
      </c>
      <c r="D140" s="26"/>
      <c r="E140" s="26"/>
    </row>
    <row r="141" spans="2:5" x14ac:dyDescent="0.25">
      <c r="B141" s="23" t="s">
        <v>74</v>
      </c>
      <c r="C141" s="15">
        <v>38</v>
      </c>
      <c r="D141" s="26"/>
      <c r="E141" s="26"/>
    </row>
    <row r="142" spans="2:5" x14ac:dyDescent="0.25">
      <c r="B142" s="16" t="s">
        <v>70</v>
      </c>
      <c r="C142" s="15">
        <v>4</v>
      </c>
      <c r="D142" s="26"/>
      <c r="E142" s="26"/>
    </row>
    <row r="143" spans="2:5" x14ac:dyDescent="0.25">
      <c r="B143" s="16" t="s">
        <v>72</v>
      </c>
      <c r="C143" s="15">
        <v>4</v>
      </c>
      <c r="D143" s="26"/>
      <c r="E143" s="26"/>
    </row>
    <row r="144" spans="2:5" x14ac:dyDescent="0.25">
      <c r="B144" s="16" t="s">
        <v>73</v>
      </c>
      <c r="C144" s="15">
        <v>29</v>
      </c>
      <c r="D144" s="26"/>
      <c r="E144" s="26"/>
    </row>
    <row r="145" spans="2:5" x14ac:dyDescent="0.25">
      <c r="B145" s="16" t="s">
        <v>71</v>
      </c>
      <c r="C145" s="15">
        <v>1</v>
      </c>
      <c r="D145" s="26"/>
      <c r="E145" s="26"/>
    </row>
    <row r="146" spans="2:5" x14ac:dyDescent="0.25">
      <c r="B146" s="23" t="s">
        <v>75</v>
      </c>
      <c r="C146" s="15">
        <v>308</v>
      </c>
      <c r="D146" s="26"/>
      <c r="E146" s="26"/>
    </row>
    <row r="147" spans="2:5" x14ac:dyDescent="0.25">
      <c r="B147" s="16" t="s">
        <v>70</v>
      </c>
      <c r="C147" s="15">
        <v>35</v>
      </c>
      <c r="D147" s="26"/>
      <c r="E147" s="26"/>
    </row>
    <row r="148" spans="2:5" x14ac:dyDescent="0.25">
      <c r="B148" s="16" t="s">
        <v>72</v>
      </c>
      <c r="C148" s="15">
        <v>137</v>
      </c>
      <c r="D148" s="26"/>
      <c r="E148" s="26"/>
    </row>
    <row r="149" spans="2:5" x14ac:dyDescent="0.25">
      <c r="B149" s="16" t="s">
        <v>76</v>
      </c>
      <c r="C149" s="15">
        <v>90</v>
      </c>
      <c r="D149" s="26"/>
      <c r="E149" s="26"/>
    </row>
    <row r="150" spans="2:5" x14ac:dyDescent="0.25">
      <c r="B150" s="16" t="s">
        <v>73</v>
      </c>
      <c r="C150" s="15">
        <v>27</v>
      </c>
      <c r="D150" s="26"/>
      <c r="E150" s="26"/>
    </row>
    <row r="151" spans="2:5" x14ac:dyDescent="0.25">
      <c r="B151" s="16" t="s">
        <v>71</v>
      </c>
      <c r="C151" s="15">
        <v>19</v>
      </c>
      <c r="D151" s="26"/>
      <c r="E151" s="26"/>
    </row>
    <row r="152" spans="2:5" x14ac:dyDescent="0.25">
      <c r="B152" s="12" t="s">
        <v>0</v>
      </c>
      <c r="C152" s="13">
        <v>4511</v>
      </c>
      <c r="D152" s="27">
        <f>C153/C152</f>
        <v>0.43781866548437154</v>
      </c>
      <c r="E152" s="27">
        <f>C153/(C152-C155-C156-C160-C161)</f>
        <v>0.61660942866063062</v>
      </c>
    </row>
    <row r="153" spans="2:5" x14ac:dyDescent="0.25">
      <c r="B153" s="23" t="s">
        <v>78</v>
      </c>
      <c r="C153" s="15">
        <v>1975</v>
      </c>
      <c r="D153" s="26"/>
      <c r="E153" s="26"/>
    </row>
    <row r="154" spans="2:5" x14ac:dyDescent="0.25">
      <c r="B154" s="23" t="s">
        <v>74</v>
      </c>
      <c r="C154" s="15">
        <v>330</v>
      </c>
      <c r="D154" s="26"/>
      <c r="E154" s="26"/>
    </row>
    <row r="155" spans="2:5" x14ac:dyDescent="0.25">
      <c r="B155" s="16" t="s">
        <v>70</v>
      </c>
      <c r="C155" s="15">
        <v>31</v>
      </c>
      <c r="D155" s="26"/>
      <c r="E155" s="26"/>
    </row>
    <row r="156" spans="2:5" x14ac:dyDescent="0.25">
      <c r="B156" s="16" t="s">
        <v>72</v>
      </c>
      <c r="C156" s="15">
        <v>58</v>
      </c>
      <c r="D156" s="26"/>
      <c r="E156" s="26"/>
    </row>
    <row r="157" spans="2:5" x14ac:dyDescent="0.25">
      <c r="B157" s="16" t="s">
        <v>73</v>
      </c>
      <c r="C157" s="15">
        <v>201</v>
      </c>
      <c r="D157" s="26"/>
      <c r="E157" s="26"/>
    </row>
    <row r="158" spans="2:5" x14ac:dyDescent="0.25">
      <c r="B158" s="16" t="s">
        <v>71</v>
      </c>
      <c r="C158" s="15">
        <v>40</v>
      </c>
      <c r="D158" s="26"/>
      <c r="E158" s="26"/>
    </row>
    <row r="159" spans="2:5" x14ac:dyDescent="0.25">
      <c r="B159" s="23" t="s">
        <v>75</v>
      </c>
      <c r="C159" s="15">
        <v>2206</v>
      </c>
      <c r="D159" s="26"/>
      <c r="E159" s="26"/>
    </row>
    <row r="160" spans="2:5" x14ac:dyDescent="0.25">
      <c r="B160" s="16" t="s">
        <v>70</v>
      </c>
      <c r="C160" s="15">
        <v>327</v>
      </c>
      <c r="D160" s="26"/>
      <c r="E160" s="26"/>
    </row>
    <row r="161" spans="2:5" x14ac:dyDescent="0.25">
      <c r="B161" s="16" t="s">
        <v>72</v>
      </c>
      <c r="C161" s="15">
        <v>892</v>
      </c>
      <c r="D161" s="26"/>
      <c r="E161" s="26"/>
    </row>
    <row r="162" spans="2:5" x14ac:dyDescent="0.25">
      <c r="B162" s="16" t="s">
        <v>76</v>
      </c>
      <c r="C162" s="15">
        <v>444</v>
      </c>
      <c r="D162" s="26"/>
      <c r="E162" s="26"/>
    </row>
    <row r="163" spans="2:5" x14ac:dyDescent="0.25">
      <c r="B163" s="16" t="s">
        <v>73</v>
      </c>
      <c r="C163" s="15">
        <v>307</v>
      </c>
      <c r="D163" s="26"/>
      <c r="E163" s="26"/>
    </row>
    <row r="164" spans="2:5" x14ac:dyDescent="0.25">
      <c r="B164" s="16" t="s">
        <v>71</v>
      </c>
      <c r="C164" s="15">
        <v>236</v>
      </c>
      <c r="D164" s="26"/>
      <c r="E164" s="26"/>
    </row>
    <row r="165" spans="2:5" x14ac:dyDescent="0.25">
      <c r="B165" s="12" t="s">
        <v>10</v>
      </c>
      <c r="C165" s="13">
        <v>336</v>
      </c>
      <c r="D165" s="27">
        <f>C166/C165</f>
        <v>0.33035714285714285</v>
      </c>
      <c r="E165" s="27">
        <f>C166/(C165-C168-C169-C173-C174)</f>
        <v>0.55778894472361806</v>
      </c>
    </row>
    <row r="166" spans="2:5" x14ac:dyDescent="0.25">
      <c r="B166" s="23" t="s">
        <v>78</v>
      </c>
      <c r="C166" s="15">
        <v>111</v>
      </c>
      <c r="D166" s="26"/>
      <c r="E166" s="26"/>
    </row>
    <row r="167" spans="2:5" x14ac:dyDescent="0.25">
      <c r="B167" s="23" t="s">
        <v>74</v>
      </c>
      <c r="C167" s="15">
        <v>23</v>
      </c>
      <c r="D167" s="26"/>
      <c r="E167" s="26"/>
    </row>
    <row r="168" spans="2:5" x14ac:dyDescent="0.25">
      <c r="B168" s="16" t="s">
        <v>70</v>
      </c>
      <c r="C168" s="15">
        <v>1</v>
      </c>
      <c r="D168" s="26"/>
      <c r="E168" s="26"/>
    </row>
    <row r="169" spans="2:5" x14ac:dyDescent="0.25">
      <c r="B169" s="16" t="s">
        <v>72</v>
      </c>
      <c r="C169" s="15">
        <v>4</v>
      </c>
      <c r="D169" s="26"/>
      <c r="E169" s="26"/>
    </row>
    <row r="170" spans="2:5" x14ac:dyDescent="0.25">
      <c r="B170" s="16" t="s">
        <v>73</v>
      </c>
      <c r="C170" s="15">
        <v>16</v>
      </c>
      <c r="D170" s="26"/>
      <c r="E170" s="26"/>
    </row>
    <row r="171" spans="2:5" x14ac:dyDescent="0.25">
      <c r="B171" s="16" t="s">
        <v>71</v>
      </c>
      <c r="C171" s="15">
        <v>2</v>
      </c>
      <c r="D171" s="26"/>
      <c r="E171" s="26"/>
    </row>
    <row r="172" spans="2:5" x14ac:dyDescent="0.25">
      <c r="B172" s="23" t="s">
        <v>75</v>
      </c>
      <c r="C172" s="15">
        <v>202</v>
      </c>
      <c r="D172" s="26"/>
      <c r="E172" s="26"/>
    </row>
    <row r="173" spans="2:5" x14ac:dyDescent="0.25">
      <c r="B173" s="16" t="s">
        <v>70</v>
      </c>
      <c r="C173" s="15">
        <v>19</v>
      </c>
      <c r="D173" s="26"/>
      <c r="E173" s="26"/>
    </row>
    <row r="174" spans="2:5" x14ac:dyDescent="0.25">
      <c r="B174" s="16" t="s">
        <v>72</v>
      </c>
      <c r="C174" s="15">
        <v>113</v>
      </c>
      <c r="D174" s="26"/>
      <c r="E174" s="26"/>
    </row>
    <row r="175" spans="2:5" x14ac:dyDescent="0.25">
      <c r="B175" s="16" t="s">
        <v>76</v>
      </c>
      <c r="C175" s="15">
        <v>39</v>
      </c>
      <c r="D175" s="26"/>
      <c r="E175" s="26"/>
    </row>
    <row r="176" spans="2:5" x14ac:dyDescent="0.25">
      <c r="B176" s="16" t="s">
        <v>73</v>
      </c>
      <c r="C176" s="15">
        <v>13</v>
      </c>
      <c r="D176" s="26"/>
      <c r="E176" s="26"/>
    </row>
    <row r="177" spans="2:5" x14ac:dyDescent="0.25">
      <c r="B177" s="16" t="s">
        <v>71</v>
      </c>
      <c r="C177" s="15">
        <v>18</v>
      </c>
      <c r="D177" s="26"/>
      <c r="E177" s="26"/>
    </row>
    <row r="178" spans="2:5" x14ac:dyDescent="0.25">
      <c r="B178" s="12" t="s">
        <v>2</v>
      </c>
      <c r="C178" s="13">
        <v>1076</v>
      </c>
      <c r="D178" s="27">
        <f>C179/C178</f>
        <v>0.25371747211895912</v>
      </c>
      <c r="E178" s="27">
        <f>C179/(C178-C181-C182-C186-C187)</f>
        <v>0.37551581843191195</v>
      </c>
    </row>
    <row r="179" spans="2:5" x14ac:dyDescent="0.25">
      <c r="B179" s="23" t="s">
        <v>78</v>
      </c>
      <c r="C179" s="15">
        <v>273</v>
      </c>
      <c r="D179" s="26"/>
      <c r="E179" s="26"/>
    </row>
    <row r="180" spans="2:5" x14ac:dyDescent="0.25">
      <c r="B180" s="23" t="s">
        <v>74</v>
      </c>
      <c r="C180" s="15">
        <v>88</v>
      </c>
      <c r="D180" s="26"/>
      <c r="E180" s="26"/>
    </row>
    <row r="181" spans="2:5" x14ac:dyDescent="0.25">
      <c r="B181" s="16" t="s">
        <v>70</v>
      </c>
      <c r="C181" s="15">
        <v>4</v>
      </c>
      <c r="D181" s="26"/>
      <c r="E181" s="26"/>
    </row>
    <row r="182" spans="2:5" x14ac:dyDescent="0.25">
      <c r="B182" s="16" t="s">
        <v>72</v>
      </c>
      <c r="C182" s="15">
        <v>20</v>
      </c>
      <c r="D182" s="26"/>
      <c r="E182" s="26"/>
    </row>
    <row r="183" spans="2:5" x14ac:dyDescent="0.25">
      <c r="B183" s="16" t="s">
        <v>73</v>
      </c>
      <c r="C183" s="15">
        <v>48</v>
      </c>
      <c r="D183" s="26"/>
      <c r="E183" s="26"/>
    </row>
    <row r="184" spans="2:5" x14ac:dyDescent="0.25">
      <c r="B184" s="16" t="s">
        <v>71</v>
      </c>
      <c r="C184" s="15">
        <v>16</v>
      </c>
      <c r="D184" s="26"/>
      <c r="E184" s="26"/>
    </row>
    <row r="185" spans="2:5" x14ac:dyDescent="0.25">
      <c r="B185" s="23" t="s">
        <v>75</v>
      </c>
      <c r="C185" s="15">
        <v>715</v>
      </c>
      <c r="D185" s="26"/>
      <c r="E185" s="26"/>
    </row>
    <row r="186" spans="2:5" x14ac:dyDescent="0.25">
      <c r="B186" s="16" t="s">
        <v>70</v>
      </c>
      <c r="C186" s="15">
        <v>60</v>
      </c>
      <c r="D186" s="26"/>
      <c r="E186" s="26"/>
    </row>
    <row r="187" spans="2:5" x14ac:dyDescent="0.25">
      <c r="B187" s="16" t="s">
        <v>72</v>
      </c>
      <c r="C187" s="15">
        <v>265</v>
      </c>
      <c r="D187" s="26"/>
      <c r="E187" s="26"/>
    </row>
    <row r="188" spans="2:5" x14ac:dyDescent="0.25">
      <c r="B188" s="16" t="s">
        <v>76</v>
      </c>
      <c r="C188" s="15">
        <v>298</v>
      </c>
      <c r="D188" s="26"/>
      <c r="E188" s="26"/>
    </row>
    <row r="189" spans="2:5" x14ac:dyDescent="0.25">
      <c r="B189" s="16" t="s">
        <v>73</v>
      </c>
      <c r="C189" s="15">
        <v>37</v>
      </c>
      <c r="D189" s="26"/>
      <c r="E189" s="26"/>
    </row>
    <row r="190" spans="2:5" x14ac:dyDescent="0.25">
      <c r="B190" s="16" t="s">
        <v>71</v>
      </c>
      <c r="C190" s="15">
        <v>55</v>
      </c>
      <c r="D190" s="26"/>
      <c r="E190" s="26"/>
    </row>
    <row r="191" spans="2:5" x14ac:dyDescent="0.25">
      <c r="B191" s="12" t="s">
        <v>56</v>
      </c>
      <c r="C191" s="13">
        <v>666</v>
      </c>
      <c r="D191" s="27">
        <f>C192/C191</f>
        <v>0.39339339339339341</v>
      </c>
      <c r="E191" s="27">
        <f>C192/(C191-C194-C195-C199-C200)</f>
        <v>0.58876404494382018</v>
      </c>
    </row>
    <row r="192" spans="2:5" x14ac:dyDescent="0.25">
      <c r="B192" s="23" t="s">
        <v>78</v>
      </c>
      <c r="C192" s="15">
        <v>262</v>
      </c>
      <c r="D192" s="26"/>
      <c r="E192" s="26"/>
    </row>
    <row r="193" spans="2:5" x14ac:dyDescent="0.25">
      <c r="B193" s="23" t="s">
        <v>74</v>
      </c>
      <c r="C193" s="15">
        <v>39</v>
      </c>
      <c r="D193" s="26"/>
      <c r="E193" s="26"/>
    </row>
    <row r="194" spans="2:5" x14ac:dyDescent="0.25">
      <c r="B194" s="16" t="s">
        <v>70</v>
      </c>
      <c r="C194" s="15">
        <v>2</v>
      </c>
      <c r="D194" s="26"/>
      <c r="E194" s="26"/>
    </row>
    <row r="195" spans="2:5" x14ac:dyDescent="0.25">
      <c r="B195" s="16" t="s">
        <v>72</v>
      </c>
      <c r="C195" s="15">
        <v>6</v>
      </c>
      <c r="D195" s="26"/>
      <c r="E195" s="26"/>
    </row>
    <row r="196" spans="2:5" x14ac:dyDescent="0.25">
      <c r="B196" s="16" t="s">
        <v>73</v>
      </c>
      <c r="C196" s="15">
        <v>26</v>
      </c>
      <c r="D196" s="26"/>
      <c r="E196" s="26"/>
    </row>
    <row r="197" spans="2:5" x14ac:dyDescent="0.25">
      <c r="B197" s="16" t="s">
        <v>71</v>
      </c>
      <c r="C197" s="15">
        <v>5</v>
      </c>
      <c r="D197" s="26"/>
      <c r="E197" s="26"/>
    </row>
    <row r="198" spans="2:5" x14ac:dyDescent="0.25">
      <c r="B198" s="23" t="s">
        <v>75</v>
      </c>
      <c r="C198" s="15">
        <v>365</v>
      </c>
      <c r="D198" s="26"/>
      <c r="E198" s="26"/>
    </row>
    <row r="199" spans="2:5" x14ac:dyDescent="0.25">
      <c r="B199" s="16" t="s">
        <v>70</v>
      </c>
      <c r="C199" s="15">
        <v>48</v>
      </c>
      <c r="D199" s="26"/>
      <c r="E199" s="26"/>
    </row>
    <row r="200" spans="2:5" x14ac:dyDescent="0.25">
      <c r="B200" s="16" t="s">
        <v>72</v>
      </c>
      <c r="C200" s="15">
        <v>165</v>
      </c>
      <c r="D200" s="26"/>
      <c r="E200" s="26"/>
    </row>
    <row r="201" spans="2:5" x14ac:dyDescent="0.25">
      <c r="B201" s="16" t="s">
        <v>76</v>
      </c>
      <c r="C201" s="15">
        <v>81</v>
      </c>
      <c r="D201" s="26"/>
      <c r="E201" s="26"/>
    </row>
    <row r="202" spans="2:5" x14ac:dyDescent="0.25">
      <c r="B202" s="16" t="s">
        <v>73</v>
      </c>
      <c r="C202" s="15">
        <v>40</v>
      </c>
      <c r="D202" s="26"/>
      <c r="E202" s="26"/>
    </row>
    <row r="203" spans="2:5" x14ac:dyDescent="0.25">
      <c r="B203" s="16" t="s">
        <v>71</v>
      </c>
      <c r="C203" s="15">
        <v>31</v>
      </c>
      <c r="D203" s="26"/>
      <c r="E203" s="26"/>
    </row>
    <row r="204" spans="2:5" x14ac:dyDescent="0.25">
      <c r="B204" s="12" t="s">
        <v>7</v>
      </c>
      <c r="C204" s="13">
        <v>215</v>
      </c>
      <c r="D204" s="27">
        <f>C205/C204</f>
        <v>0.33023255813953489</v>
      </c>
      <c r="E204" s="27">
        <f>C205/(C204-C207-C210-C211)</f>
        <v>0.44654088050314467</v>
      </c>
    </row>
    <row r="205" spans="2:5" x14ac:dyDescent="0.25">
      <c r="B205" s="23" t="s">
        <v>78</v>
      </c>
      <c r="C205" s="15">
        <v>71</v>
      </c>
      <c r="D205" s="26"/>
      <c r="E205" s="26"/>
    </row>
    <row r="206" spans="2:5" x14ac:dyDescent="0.25">
      <c r="B206" s="23" t="s">
        <v>74</v>
      </c>
      <c r="C206" s="15">
        <v>14</v>
      </c>
      <c r="D206" s="26"/>
      <c r="E206" s="26"/>
    </row>
    <row r="207" spans="2:5" x14ac:dyDescent="0.25">
      <c r="B207" s="16" t="s">
        <v>72</v>
      </c>
      <c r="C207" s="15">
        <v>1</v>
      </c>
      <c r="D207" s="26"/>
      <c r="E207" s="26"/>
    </row>
    <row r="208" spans="2:5" x14ac:dyDescent="0.25">
      <c r="B208" s="16" t="s">
        <v>73</v>
      </c>
      <c r="C208" s="15">
        <v>13</v>
      </c>
      <c r="D208" s="26"/>
      <c r="E208" s="26"/>
    </row>
    <row r="209" spans="2:5" x14ac:dyDescent="0.25">
      <c r="B209" s="23" t="s">
        <v>75</v>
      </c>
      <c r="C209" s="15">
        <v>130</v>
      </c>
      <c r="D209" s="26"/>
      <c r="E209" s="26"/>
    </row>
    <row r="210" spans="2:5" x14ac:dyDescent="0.25">
      <c r="B210" s="16" t="s">
        <v>70</v>
      </c>
      <c r="C210" s="15">
        <v>8</v>
      </c>
      <c r="D210" s="26"/>
      <c r="E210" s="26"/>
    </row>
    <row r="211" spans="2:5" x14ac:dyDescent="0.25">
      <c r="B211" s="16" t="s">
        <v>72</v>
      </c>
      <c r="C211" s="15">
        <v>47</v>
      </c>
      <c r="D211" s="26"/>
      <c r="E211" s="26"/>
    </row>
    <row r="212" spans="2:5" x14ac:dyDescent="0.25">
      <c r="B212" s="16" t="s">
        <v>76</v>
      </c>
      <c r="C212" s="15">
        <v>54</v>
      </c>
      <c r="D212" s="26"/>
      <c r="E212" s="26"/>
    </row>
    <row r="213" spans="2:5" x14ac:dyDescent="0.25">
      <c r="B213" s="16" t="s">
        <v>73</v>
      </c>
      <c r="C213" s="15">
        <v>12</v>
      </c>
      <c r="D213" s="26"/>
      <c r="E213" s="26"/>
    </row>
    <row r="214" spans="2:5" x14ac:dyDescent="0.25">
      <c r="B214" s="16" t="s">
        <v>71</v>
      </c>
      <c r="C214" s="15">
        <v>9</v>
      </c>
      <c r="D214" s="26"/>
      <c r="E214" s="26"/>
    </row>
    <row r="215" spans="2:5" x14ac:dyDescent="0.25">
      <c r="B215" s="12" t="s">
        <v>14</v>
      </c>
      <c r="C215" s="13">
        <v>56</v>
      </c>
      <c r="D215" s="27">
        <f>C216/C215</f>
        <v>8.9285714285714288E-2</v>
      </c>
      <c r="E215" s="27">
        <f>C216/(C215-C218-C221-C222)</f>
        <v>0.17857142857142858</v>
      </c>
    </row>
    <row r="216" spans="2:5" x14ac:dyDescent="0.25">
      <c r="B216" s="23" t="s">
        <v>78</v>
      </c>
      <c r="C216" s="15">
        <v>5</v>
      </c>
      <c r="D216" s="26"/>
      <c r="E216" s="26"/>
    </row>
    <row r="217" spans="2:5" x14ac:dyDescent="0.25">
      <c r="B217" s="23" t="s">
        <v>74</v>
      </c>
      <c r="C217" s="15">
        <v>2</v>
      </c>
      <c r="D217" s="26"/>
      <c r="E217" s="26"/>
    </row>
    <row r="218" spans="2:5" x14ac:dyDescent="0.25">
      <c r="B218" s="16" t="s">
        <v>70</v>
      </c>
      <c r="C218" s="15">
        <v>1</v>
      </c>
      <c r="D218" s="26"/>
      <c r="E218" s="26"/>
    </row>
    <row r="219" spans="2:5" x14ac:dyDescent="0.25">
      <c r="B219" s="16" t="s">
        <v>73</v>
      </c>
      <c r="C219" s="15">
        <v>1</v>
      </c>
      <c r="D219" s="26"/>
      <c r="E219" s="26"/>
    </row>
    <row r="220" spans="2:5" x14ac:dyDescent="0.25">
      <c r="B220" s="23" t="s">
        <v>75</v>
      </c>
      <c r="C220" s="15">
        <v>49</v>
      </c>
      <c r="D220" s="26"/>
      <c r="E220" s="26"/>
    </row>
    <row r="221" spans="2:5" x14ac:dyDescent="0.25">
      <c r="B221" s="16" t="s">
        <v>70</v>
      </c>
      <c r="C221" s="15">
        <v>4</v>
      </c>
      <c r="D221" s="26"/>
      <c r="E221" s="26"/>
    </row>
    <row r="222" spans="2:5" x14ac:dyDescent="0.25">
      <c r="B222" s="16" t="s">
        <v>72</v>
      </c>
      <c r="C222" s="15">
        <v>23</v>
      </c>
      <c r="D222" s="26"/>
      <c r="E222" s="26"/>
    </row>
    <row r="223" spans="2:5" x14ac:dyDescent="0.25">
      <c r="B223" s="16" t="s">
        <v>76</v>
      </c>
      <c r="C223" s="15">
        <v>15</v>
      </c>
      <c r="D223" s="26"/>
      <c r="E223" s="26"/>
    </row>
    <row r="224" spans="2:5" x14ac:dyDescent="0.25">
      <c r="B224" s="16" t="s">
        <v>73</v>
      </c>
      <c r="C224" s="15">
        <v>2</v>
      </c>
      <c r="D224" s="26"/>
      <c r="E224" s="26"/>
    </row>
    <row r="225" spans="2:5" x14ac:dyDescent="0.25">
      <c r="B225" s="16" t="s">
        <v>71</v>
      </c>
      <c r="C225" s="15">
        <v>5</v>
      </c>
      <c r="D225" s="26"/>
      <c r="E225" s="26"/>
    </row>
    <row r="226" spans="2:5" x14ac:dyDescent="0.25">
      <c r="B226" s="12" t="s">
        <v>32</v>
      </c>
      <c r="C226" s="13">
        <v>30</v>
      </c>
      <c r="D226" s="27">
        <f>C227/C226</f>
        <v>6.6666666666666666E-2</v>
      </c>
      <c r="E226" s="27">
        <f>C227/(C226-C229-C231)</f>
        <v>0.18181818181818182</v>
      </c>
    </row>
    <row r="227" spans="2:5" x14ac:dyDescent="0.25">
      <c r="B227" s="23" t="s">
        <v>78</v>
      </c>
      <c r="C227" s="15">
        <v>2</v>
      </c>
      <c r="D227" s="26"/>
      <c r="E227" s="26"/>
    </row>
    <row r="228" spans="2:5" x14ac:dyDescent="0.25">
      <c r="B228" s="23" t="s">
        <v>74</v>
      </c>
      <c r="C228" s="15">
        <v>6</v>
      </c>
      <c r="D228" s="26"/>
      <c r="E228" s="26"/>
    </row>
    <row r="229" spans="2:5" x14ac:dyDescent="0.25">
      <c r="B229" s="16" t="s">
        <v>72</v>
      </c>
      <c r="C229" s="15">
        <v>6</v>
      </c>
      <c r="D229" s="26"/>
      <c r="E229" s="26"/>
    </row>
    <row r="230" spans="2:5" x14ac:dyDescent="0.25">
      <c r="B230" s="23" t="s">
        <v>75</v>
      </c>
      <c r="C230" s="15">
        <v>22</v>
      </c>
      <c r="D230" s="26"/>
      <c r="E230" s="26"/>
    </row>
    <row r="231" spans="2:5" x14ac:dyDescent="0.25">
      <c r="B231" s="16" t="s">
        <v>72</v>
      </c>
      <c r="C231" s="15">
        <v>13</v>
      </c>
      <c r="D231" s="26"/>
      <c r="E231" s="26"/>
    </row>
    <row r="232" spans="2:5" x14ac:dyDescent="0.25">
      <c r="B232" s="16" t="s">
        <v>76</v>
      </c>
      <c r="C232" s="15">
        <v>5</v>
      </c>
      <c r="D232" s="26"/>
      <c r="E232" s="26"/>
    </row>
    <row r="233" spans="2:5" x14ac:dyDescent="0.25">
      <c r="B233" s="16" t="s">
        <v>73</v>
      </c>
      <c r="C233" s="15">
        <v>2</v>
      </c>
      <c r="D233" s="26"/>
      <c r="E233" s="26"/>
    </row>
    <row r="234" spans="2:5" x14ac:dyDescent="0.25">
      <c r="B234" s="16" t="s">
        <v>71</v>
      </c>
      <c r="C234" s="15">
        <v>2</v>
      </c>
      <c r="D234" s="26"/>
      <c r="E234" s="26"/>
    </row>
    <row r="235" spans="2:5" x14ac:dyDescent="0.25">
      <c r="B235" s="12" t="s">
        <v>12</v>
      </c>
      <c r="C235" s="13">
        <v>63</v>
      </c>
      <c r="D235" s="27">
        <f>C236/C235</f>
        <v>0.12698412698412698</v>
      </c>
      <c r="E235" s="27">
        <f>C236/(C235-C240-C241)</f>
        <v>0.27586206896551724</v>
      </c>
    </row>
    <row r="236" spans="2:5" x14ac:dyDescent="0.25">
      <c r="B236" s="23" t="s">
        <v>78</v>
      </c>
      <c r="C236" s="15">
        <v>8</v>
      </c>
      <c r="D236" s="26"/>
      <c r="E236" s="26"/>
    </row>
    <row r="237" spans="2:5" x14ac:dyDescent="0.25">
      <c r="B237" s="23" t="s">
        <v>74</v>
      </c>
      <c r="C237" s="15">
        <v>1</v>
      </c>
      <c r="D237" s="26"/>
      <c r="E237" s="26"/>
    </row>
    <row r="238" spans="2:5" x14ac:dyDescent="0.25">
      <c r="B238" s="16" t="s">
        <v>71</v>
      </c>
      <c r="C238" s="15">
        <v>1</v>
      </c>
      <c r="D238" s="26"/>
      <c r="E238" s="26"/>
    </row>
    <row r="239" spans="2:5" x14ac:dyDescent="0.25">
      <c r="B239" s="23" t="s">
        <v>75</v>
      </c>
      <c r="C239" s="15">
        <v>54</v>
      </c>
      <c r="D239" s="26"/>
      <c r="E239" s="26"/>
    </row>
    <row r="240" spans="2:5" x14ac:dyDescent="0.25">
      <c r="B240" s="16" t="s">
        <v>70</v>
      </c>
      <c r="C240" s="15">
        <v>5</v>
      </c>
      <c r="D240" s="26"/>
      <c r="E240" s="26"/>
    </row>
    <row r="241" spans="2:5" x14ac:dyDescent="0.25">
      <c r="B241" s="16" t="s">
        <v>72</v>
      </c>
      <c r="C241" s="15">
        <v>29</v>
      </c>
      <c r="D241" s="26"/>
      <c r="E241" s="26"/>
    </row>
    <row r="242" spans="2:5" x14ac:dyDescent="0.25">
      <c r="B242" s="16" t="s">
        <v>76</v>
      </c>
      <c r="C242" s="15">
        <v>11</v>
      </c>
      <c r="D242" s="26"/>
      <c r="E242" s="26"/>
    </row>
    <row r="243" spans="2:5" x14ac:dyDescent="0.25">
      <c r="B243" s="16" t="s">
        <v>71</v>
      </c>
      <c r="C243" s="15">
        <v>9</v>
      </c>
      <c r="D243" s="26"/>
      <c r="E243" s="26"/>
    </row>
    <row r="244" spans="2:5" x14ac:dyDescent="0.25">
      <c r="B244" s="12" t="s">
        <v>17</v>
      </c>
      <c r="C244" s="13">
        <v>144</v>
      </c>
      <c r="D244" s="27">
        <f>C245/C244</f>
        <v>0.21527777777777779</v>
      </c>
      <c r="E244" s="27">
        <f>C245/(C244-C247-C248-C251-C252)</f>
        <v>0.484375</v>
      </c>
    </row>
    <row r="245" spans="2:5" x14ac:dyDescent="0.25">
      <c r="B245" s="23" t="s">
        <v>78</v>
      </c>
      <c r="C245" s="15">
        <v>31</v>
      </c>
      <c r="D245" s="26"/>
      <c r="E245" s="26"/>
    </row>
    <row r="246" spans="2:5" x14ac:dyDescent="0.25">
      <c r="B246" s="23" t="s">
        <v>74</v>
      </c>
      <c r="C246" s="15">
        <v>21</v>
      </c>
      <c r="D246" s="26"/>
      <c r="E246" s="26"/>
    </row>
    <row r="247" spans="2:5" x14ac:dyDescent="0.25">
      <c r="B247" s="16" t="s">
        <v>70</v>
      </c>
      <c r="C247" s="15">
        <v>3</v>
      </c>
      <c r="D247" s="26"/>
      <c r="E247" s="26"/>
    </row>
    <row r="248" spans="2:5" x14ac:dyDescent="0.25">
      <c r="B248" s="16" t="s">
        <v>72</v>
      </c>
      <c r="C248" s="15">
        <v>15</v>
      </c>
      <c r="D248" s="26"/>
      <c r="E248" s="26"/>
    </row>
    <row r="249" spans="2:5" x14ac:dyDescent="0.25">
      <c r="B249" s="16" t="s">
        <v>71</v>
      </c>
      <c r="C249" s="15">
        <v>3</v>
      </c>
      <c r="D249" s="26"/>
      <c r="E249" s="26"/>
    </row>
    <row r="250" spans="2:5" x14ac:dyDescent="0.25">
      <c r="B250" s="23" t="s">
        <v>75</v>
      </c>
      <c r="C250" s="15">
        <v>92</v>
      </c>
      <c r="D250" s="26"/>
      <c r="E250" s="26"/>
    </row>
    <row r="251" spans="2:5" x14ac:dyDescent="0.25">
      <c r="B251" s="16" t="s">
        <v>70</v>
      </c>
      <c r="C251" s="15">
        <v>12</v>
      </c>
      <c r="D251" s="26"/>
      <c r="E251" s="26"/>
    </row>
    <row r="252" spans="2:5" x14ac:dyDescent="0.25">
      <c r="B252" s="16" t="s">
        <v>72</v>
      </c>
      <c r="C252" s="15">
        <v>50</v>
      </c>
      <c r="D252" s="26"/>
      <c r="E252" s="26"/>
    </row>
    <row r="253" spans="2:5" x14ac:dyDescent="0.25">
      <c r="B253" s="16" t="s">
        <v>76</v>
      </c>
      <c r="C253" s="15">
        <v>17</v>
      </c>
      <c r="D253" s="26"/>
      <c r="E253" s="26"/>
    </row>
    <row r="254" spans="2:5" x14ac:dyDescent="0.25">
      <c r="B254" s="16" t="s">
        <v>73</v>
      </c>
      <c r="C254" s="15">
        <v>2</v>
      </c>
      <c r="D254" s="26"/>
      <c r="E254" s="26"/>
    </row>
    <row r="255" spans="2:5" x14ac:dyDescent="0.25">
      <c r="B255" s="16" t="s">
        <v>71</v>
      </c>
      <c r="C255" s="15">
        <v>11</v>
      </c>
      <c r="D255" s="26"/>
      <c r="E255" s="26"/>
    </row>
    <row r="256" spans="2:5" x14ac:dyDescent="0.25">
      <c r="B256" s="12" t="s">
        <v>21</v>
      </c>
      <c r="C256" s="13">
        <v>110</v>
      </c>
      <c r="D256" s="27">
        <f>C257/C256</f>
        <v>0.18181818181818182</v>
      </c>
      <c r="E256" s="27">
        <f>C257/(C256-C259-C262-C263)</f>
        <v>0.3125</v>
      </c>
    </row>
    <row r="257" spans="2:5" x14ac:dyDescent="0.25">
      <c r="B257" s="23" t="s">
        <v>78</v>
      </c>
      <c r="C257" s="15">
        <v>20</v>
      </c>
      <c r="D257" s="26"/>
      <c r="E257" s="26"/>
    </row>
    <row r="258" spans="2:5" x14ac:dyDescent="0.25">
      <c r="B258" s="23" t="s">
        <v>74</v>
      </c>
      <c r="C258" s="15">
        <v>5</v>
      </c>
      <c r="D258" s="26"/>
      <c r="E258" s="26"/>
    </row>
    <row r="259" spans="2:5" x14ac:dyDescent="0.25">
      <c r="B259" s="16" t="s">
        <v>72</v>
      </c>
      <c r="C259" s="15">
        <v>1</v>
      </c>
      <c r="D259" s="26"/>
      <c r="E259" s="26"/>
    </row>
    <row r="260" spans="2:5" x14ac:dyDescent="0.25">
      <c r="B260" s="16" t="s">
        <v>73</v>
      </c>
      <c r="C260" s="15">
        <v>4</v>
      </c>
      <c r="D260" s="26"/>
      <c r="E260" s="26"/>
    </row>
    <row r="261" spans="2:5" x14ac:dyDescent="0.25">
      <c r="B261" s="23" t="s">
        <v>75</v>
      </c>
      <c r="C261" s="15">
        <v>85</v>
      </c>
      <c r="D261" s="26"/>
      <c r="E261" s="26"/>
    </row>
    <row r="262" spans="2:5" x14ac:dyDescent="0.25">
      <c r="B262" s="16" t="s">
        <v>70</v>
      </c>
      <c r="C262" s="15">
        <v>7</v>
      </c>
      <c r="D262" s="26"/>
      <c r="E262" s="26"/>
    </row>
    <row r="263" spans="2:5" x14ac:dyDescent="0.25">
      <c r="B263" s="16" t="s">
        <v>72</v>
      </c>
      <c r="C263" s="15">
        <v>38</v>
      </c>
      <c r="D263" s="26"/>
      <c r="E263" s="26"/>
    </row>
    <row r="264" spans="2:5" x14ac:dyDescent="0.25">
      <c r="B264" s="16" t="s">
        <v>76</v>
      </c>
      <c r="C264" s="15">
        <v>25</v>
      </c>
      <c r="D264" s="26"/>
      <c r="E264" s="26"/>
    </row>
    <row r="265" spans="2:5" x14ac:dyDescent="0.25">
      <c r="B265" s="16" t="s">
        <v>73</v>
      </c>
      <c r="C265" s="15">
        <v>12</v>
      </c>
      <c r="D265" s="26"/>
      <c r="E265" s="26"/>
    </row>
    <row r="266" spans="2:5" x14ac:dyDescent="0.25">
      <c r="B266" s="16" t="s">
        <v>71</v>
      </c>
      <c r="C266" s="15">
        <v>3</v>
      </c>
      <c r="D266" s="26"/>
      <c r="E266" s="26"/>
    </row>
    <row r="267" spans="2:5" x14ac:dyDescent="0.25">
      <c r="B267" s="12" t="s">
        <v>11</v>
      </c>
      <c r="C267" s="13">
        <v>120</v>
      </c>
      <c r="D267" s="27">
        <f>C268/C267</f>
        <v>0.17499999999999999</v>
      </c>
      <c r="E267" s="27">
        <f>C268/(C267-C270-C271-C274-C275)</f>
        <v>0.27272727272727271</v>
      </c>
    </row>
    <row r="268" spans="2:5" x14ac:dyDescent="0.25">
      <c r="B268" s="23" t="s">
        <v>78</v>
      </c>
      <c r="C268" s="15">
        <v>21</v>
      </c>
      <c r="D268" s="26"/>
      <c r="E268" s="26"/>
    </row>
    <row r="269" spans="2:5" x14ac:dyDescent="0.25">
      <c r="B269" s="23" t="s">
        <v>74</v>
      </c>
      <c r="C269" s="15">
        <v>5</v>
      </c>
      <c r="D269" s="26"/>
      <c r="E269" s="26"/>
    </row>
    <row r="270" spans="2:5" x14ac:dyDescent="0.25">
      <c r="B270" s="16" t="s">
        <v>70</v>
      </c>
      <c r="C270" s="15">
        <v>1</v>
      </c>
      <c r="D270" s="26"/>
      <c r="E270" s="26"/>
    </row>
    <row r="271" spans="2:5" x14ac:dyDescent="0.25">
      <c r="B271" s="16" t="s">
        <v>72</v>
      </c>
      <c r="C271" s="15">
        <v>3</v>
      </c>
      <c r="D271" s="26"/>
      <c r="E271" s="26"/>
    </row>
    <row r="272" spans="2:5" x14ac:dyDescent="0.25">
      <c r="B272" s="16" t="s">
        <v>71</v>
      </c>
      <c r="C272" s="15">
        <v>1</v>
      </c>
      <c r="D272" s="26"/>
      <c r="E272" s="26"/>
    </row>
    <row r="273" spans="2:5" x14ac:dyDescent="0.25">
      <c r="B273" s="23" t="s">
        <v>75</v>
      </c>
      <c r="C273" s="15">
        <v>94</v>
      </c>
      <c r="D273" s="26"/>
      <c r="E273" s="26"/>
    </row>
    <row r="274" spans="2:5" x14ac:dyDescent="0.25">
      <c r="B274" s="16" t="s">
        <v>70</v>
      </c>
      <c r="C274" s="15">
        <v>2</v>
      </c>
      <c r="D274" s="26"/>
      <c r="E274" s="26"/>
    </row>
    <row r="275" spans="2:5" x14ac:dyDescent="0.25">
      <c r="B275" s="16" t="s">
        <v>72</v>
      </c>
      <c r="C275" s="15">
        <v>37</v>
      </c>
      <c r="D275" s="26"/>
      <c r="E275" s="26"/>
    </row>
    <row r="276" spans="2:5" x14ac:dyDescent="0.25">
      <c r="B276" s="16" t="s">
        <v>76</v>
      </c>
      <c r="C276" s="15">
        <v>44</v>
      </c>
      <c r="D276" s="26"/>
      <c r="E276" s="26"/>
    </row>
    <row r="277" spans="2:5" x14ac:dyDescent="0.25">
      <c r="B277" s="16" t="s">
        <v>73</v>
      </c>
      <c r="C277" s="15">
        <v>3</v>
      </c>
      <c r="D277" s="26"/>
      <c r="E277" s="26"/>
    </row>
    <row r="278" spans="2:5" x14ac:dyDescent="0.25">
      <c r="B278" s="16" t="s">
        <v>71</v>
      </c>
      <c r="C278" s="15">
        <v>8</v>
      </c>
      <c r="D278" s="26"/>
      <c r="E278" s="26"/>
    </row>
    <row r="279" spans="2:5" x14ac:dyDescent="0.25">
      <c r="B279" s="12" t="s">
        <v>57</v>
      </c>
      <c r="C279" s="13">
        <v>109</v>
      </c>
      <c r="D279" s="27">
        <f>C280/C279</f>
        <v>0.3577981651376147</v>
      </c>
      <c r="E279" s="27">
        <f>C280/(C279-C282-C286-C287)</f>
        <v>0.55714285714285716</v>
      </c>
    </row>
    <row r="280" spans="2:5" x14ac:dyDescent="0.25">
      <c r="B280" s="23" t="s">
        <v>78</v>
      </c>
      <c r="C280" s="15">
        <v>39</v>
      </c>
      <c r="D280" s="26"/>
      <c r="E280" s="26"/>
    </row>
    <row r="281" spans="2:5" x14ac:dyDescent="0.25">
      <c r="B281" s="23" t="s">
        <v>74</v>
      </c>
      <c r="C281" s="15">
        <v>7</v>
      </c>
      <c r="D281" s="26"/>
      <c r="E281" s="26"/>
    </row>
    <row r="282" spans="2:5" x14ac:dyDescent="0.25">
      <c r="B282" s="16" t="s">
        <v>72</v>
      </c>
      <c r="C282" s="15">
        <v>5</v>
      </c>
      <c r="D282" s="26"/>
      <c r="E282" s="26"/>
    </row>
    <row r="283" spans="2:5" x14ac:dyDescent="0.25">
      <c r="B283" s="16" t="s">
        <v>73</v>
      </c>
      <c r="C283" s="15">
        <v>1</v>
      </c>
      <c r="D283" s="26"/>
      <c r="E283" s="26"/>
    </row>
    <row r="284" spans="2:5" x14ac:dyDescent="0.25">
      <c r="B284" s="16" t="s">
        <v>71</v>
      </c>
      <c r="C284" s="15">
        <v>1</v>
      </c>
      <c r="D284" s="26"/>
      <c r="E284" s="26"/>
    </row>
    <row r="285" spans="2:5" x14ac:dyDescent="0.25">
      <c r="B285" s="23" t="s">
        <v>75</v>
      </c>
      <c r="C285" s="15">
        <v>63</v>
      </c>
      <c r="D285" s="26"/>
      <c r="E285" s="26"/>
    </row>
    <row r="286" spans="2:5" x14ac:dyDescent="0.25">
      <c r="B286" s="16" t="s">
        <v>70</v>
      </c>
      <c r="C286" s="15">
        <v>10</v>
      </c>
      <c r="D286" s="26"/>
      <c r="E286" s="26"/>
    </row>
    <row r="287" spans="2:5" x14ac:dyDescent="0.25">
      <c r="B287" s="16" t="s">
        <v>72</v>
      </c>
      <c r="C287" s="15">
        <v>24</v>
      </c>
      <c r="D287" s="26"/>
      <c r="E287" s="26"/>
    </row>
    <row r="288" spans="2:5" x14ac:dyDescent="0.25">
      <c r="B288" s="16" t="s">
        <v>76</v>
      </c>
      <c r="C288" s="15">
        <v>20</v>
      </c>
      <c r="D288" s="26"/>
      <c r="E288" s="26"/>
    </row>
    <row r="289" spans="2:5" x14ac:dyDescent="0.25">
      <c r="B289" s="16" t="s">
        <v>73</v>
      </c>
      <c r="C289" s="15">
        <v>4</v>
      </c>
      <c r="D289" s="26"/>
      <c r="E289" s="26"/>
    </row>
    <row r="290" spans="2:5" x14ac:dyDescent="0.25">
      <c r="B290" s="16" t="s">
        <v>71</v>
      </c>
      <c r="C290" s="15">
        <v>5</v>
      </c>
      <c r="D290" s="26"/>
      <c r="E290" s="26"/>
    </row>
    <row r="291" spans="2:5" x14ac:dyDescent="0.25">
      <c r="B291" s="12" t="s">
        <v>4</v>
      </c>
      <c r="C291" s="13">
        <v>265</v>
      </c>
      <c r="D291" s="27">
        <f>C292/C291</f>
        <v>0.3471698113207547</v>
      </c>
      <c r="E291" s="27">
        <f>C292/(C291-C294-C295-C299-C300)</f>
        <v>0.53801169590643272</v>
      </c>
    </row>
    <row r="292" spans="2:5" x14ac:dyDescent="0.25">
      <c r="B292" s="23" t="s">
        <v>78</v>
      </c>
      <c r="C292" s="15">
        <v>92</v>
      </c>
      <c r="D292" s="26"/>
      <c r="E292" s="26"/>
    </row>
    <row r="293" spans="2:5" x14ac:dyDescent="0.25">
      <c r="B293" s="23" t="s">
        <v>74</v>
      </c>
      <c r="C293" s="15">
        <v>23</v>
      </c>
      <c r="D293" s="26"/>
      <c r="E293" s="26"/>
    </row>
    <row r="294" spans="2:5" x14ac:dyDescent="0.25">
      <c r="B294" s="16" t="s">
        <v>70</v>
      </c>
      <c r="C294" s="15">
        <v>1</v>
      </c>
      <c r="D294" s="26"/>
      <c r="E294" s="26"/>
    </row>
    <row r="295" spans="2:5" x14ac:dyDescent="0.25">
      <c r="B295" s="16" t="s">
        <v>72</v>
      </c>
      <c r="C295" s="15">
        <v>6</v>
      </c>
      <c r="D295" s="26"/>
      <c r="E295" s="26"/>
    </row>
    <row r="296" spans="2:5" x14ac:dyDescent="0.25">
      <c r="B296" s="16" t="s">
        <v>73</v>
      </c>
      <c r="C296" s="15">
        <v>13</v>
      </c>
      <c r="D296" s="26"/>
      <c r="E296" s="26"/>
    </row>
    <row r="297" spans="2:5" x14ac:dyDescent="0.25">
      <c r="B297" s="16" t="s">
        <v>71</v>
      </c>
      <c r="C297" s="15">
        <v>3</v>
      </c>
      <c r="D297" s="26"/>
      <c r="E297" s="26"/>
    </row>
    <row r="298" spans="2:5" x14ac:dyDescent="0.25">
      <c r="B298" s="23" t="s">
        <v>75</v>
      </c>
      <c r="C298" s="15">
        <v>150</v>
      </c>
      <c r="D298" s="26"/>
      <c r="E298" s="26"/>
    </row>
    <row r="299" spans="2:5" x14ac:dyDescent="0.25">
      <c r="B299" s="16" t="s">
        <v>70</v>
      </c>
      <c r="C299" s="15">
        <v>12</v>
      </c>
      <c r="D299" s="26"/>
      <c r="E299" s="26"/>
    </row>
    <row r="300" spans="2:5" x14ac:dyDescent="0.25">
      <c r="B300" s="16" t="s">
        <v>72</v>
      </c>
      <c r="C300" s="15">
        <v>75</v>
      </c>
      <c r="D300" s="26"/>
      <c r="E300" s="26"/>
    </row>
    <row r="301" spans="2:5" x14ac:dyDescent="0.25">
      <c r="B301" s="16" t="s">
        <v>76</v>
      </c>
      <c r="C301" s="15">
        <v>35</v>
      </c>
      <c r="D301" s="26"/>
      <c r="E301" s="26"/>
    </row>
    <row r="302" spans="2:5" x14ac:dyDescent="0.25">
      <c r="B302" s="16" t="s">
        <v>73</v>
      </c>
      <c r="C302" s="15">
        <v>10</v>
      </c>
      <c r="D302" s="26"/>
      <c r="E302" s="26"/>
    </row>
    <row r="303" spans="2:5" x14ac:dyDescent="0.25">
      <c r="B303" s="16" t="s">
        <v>71</v>
      </c>
      <c r="C303" s="15">
        <v>18</v>
      </c>
      <c r="D303" s="26"/>
      <c r="E303" s="26"/>
    </row>
    <row r="304" spans="2:5" x14ac:dyDescent="0.25">
      <c r="B304" s="12" t="s">
        <v>31</v>
      </c>
      <c r="C304" s="13">
        <v>81</v>
      </c>
      <c r="D304" s="27">
        <f>C305/C304</f>
        <v>0.19753086419753085</v>
      </c>
      <c r="E304" s="27">
        <f>C305/(C304-C307-C311-C312)</f>
        <v>0.33333333333333331</v>
      </c>
    </row>
    <row r="305" spans="2:5" x14ac:dyDescent="0.25">
      <c r="B305" s="23" t="s">
        <v>78</v>
      </c>
      <c r="C305" s="15">
        <v>16</v>
      </c>
      <c r="D305" s="26"/>
      <c r="E305" s="26"/>
    </row>
    <row r="306" spans="2:5" x14ac:dyDescent="0.25">
      <c r="B306" s="23" t="s">
        <v>74</v>
      </c>
      <c r="C306" s="15">
        <v>3</v>
      </c>
      <c r="D306" s="26"/>
      <c r="E306" s="26"/>
    </row>
    <row r="307" spans="2:5" x14ac:dyDescent="0.25">
      <c r="B307" s="16" t="s">
        <v>70</v>
      </c>
      <c r="C307" s="15">
        <v>1</v>
      </c>
      <c r="D307" s="26"/>
      <c r="E307" s="26"/>
    </row>
    <row r="308" spans="2:5" x14ac:dyDescent="0.25">
      <c r="B308" s="16" t="s">
        <v>73</v>
      </c>
      <c r="C308" s="15">
        <v>1</v>
      </c>
      <c r="D308" s="26"/>
      <c r="E308" s="26"/>
    </row>
    <row r="309" spans="2:5" x14ac:dyDescent="0.25">
      <c r="B309" s="16" t="s">
        <v>71</v>
      </c>
      <c r="C309" s="15">
        <v>1</v>
      </c>
      <c r="D309" s="26"/>
      <c r="E309" s="26"/>
    </row>
    <row r="310" spans="2:5" x14ac:dyDescent="0.25">
      <c r="B310" s="23" t="s">
        <v>75</v>
      </c>
      <c r="C310" s="15">
        <v>62</v>
      </c>
      <c r="D310" s="26"/>
      <c r="E310" s="26"/>
    </row>
    <row r="311" spans="2:5" x14ac:dyDescent="0.25">
      <c r="B311" s="16" t="s">
        <v>70</v>
      </c>
      <c r="C311" s="15">
        <v>14</v>
      </c>
      <c r="D311" s="26"/>
      <c r="E311" s="26"/>
    </row>
    <row r="312" spans="2:5" x14ac:dyDescent="0.25">
      <c r="B312" s="16" t="s">
        <v>72</v>
      </c>
      <c r="C312" s="15">
        <v>18</v>
      </c>
      <c r="D312" s="26"/>
      <c r="E312" s="26"/>
    </row>
    <row r="313" spans="2:5" x14ac:dyDescent="0.25">
      <c r="B313" s="16" t="s">
        <v>76</v>
      </c>
      <c r="C313" s="15">
        <v>19</v>
      </c>
      <c r="D313" s="26"/>
      <c r="E313" s="26"/>
    </row>
    <row r="314" spans="2:5" x14ac:dyDescent="0.25">
      <c r="B314" s="16" t="s">
        <v>73</v>
      </c>
      <c r="C314" s="15">
        <v>8</v>
      </c>
      <c r="D314" s="26"/>
      <c r="E314" s="26"/>
    </row>
    <row r="315" spans="2:5" x14ac:dyDescent="0.25">
      <c r="B315" s="16" t="s">
        <v>71</v>
      </c>
      <c r="C315" s="15">
        <v>3</v>
      </c>
      <c r="D315" s="26"/>
      <c r="E315" s="26"/>
    </row>
    <row r="316" spans="2:5" x14ac:dyDescent="0.25">
      <c r="B316" s="12" t="s">
        <v>65</v>
      </c>
      <c r="C316" s="13">
        <v>59</v>
      </c>
      <c r="D316" s="27">
        <f>C317/C316</f>
        <v>0.28813559322033899</v>
      </c>
      <c r="E316" s="27">
        <f>C317/(C316-C319-C322-C323)</f>
        <v>0.45945945945945948</v>
      </c>
    </row>
    <row r="317" spans="2:5" x14ac:dyDescent="0.25">
      <c r="B317" s="23" t="s">
        <v>78</v>
      </c>
      <c r="C317" s="15">
        <v>17</v>
      </c>
      <c r="D317" s="26"/>
      <c r="E317" s="26"/>
    </row>
    <row r="318" spans="2:5" x14ac:dyDescent="0.25">
      <c r="B318" s="23" t="s">
        <v>74</v>
      </c>
      <c r="C318" s="15">
        <v>5</v>
      </c>
      <c r="D318" s="26"/>
      <c r="E318" s="26"/>
    </row>
    <row r="319" spans="2:5" x14ac:dyDescent="0.25">
      <c r="B319" s="16" t="s">
        <v>70</v>
      </c>
      <c r="C319" s="15">
        <v>1</v>
      </c>
      <c r="D319" s="26"/>
      <c r="E319" s="26"/>
    </row>
    <row r="320" spans="2:5" x14ac:dyDescent="0.25">
      <c r="B320" s="16" t="s">
        <v>73</v>
      </c>
      <c r="C320" s="15">
        <v>4</v>
      </c>
      <c r="D320" s="26"/>
      <c r="E320" s="26"/>
    </row>
    <row r="321" spans="2:5" x14ac:dyDescent="0.25">
      <c r="B321" s="23" t="s">
        <v>75</v>
      </c>
      <c r="C321" s="15">
        <v>37</v>
      </c>
      <c r="D321" s="26"/>
      <c r="E321" s="26"/>
    </row>
    <row r="322" spans="2:5" x14ac:dyDescent="0.25">
      <c r="B322" s="16" t="s">
        <v>70</v>
      </c>
      <c r="C322" s="15">
        <v>8</v>
      </c>
      <c r="D322" s="26"/>
      <c r="E322" s="26"/>
    </row>
    <row r="323" spans="2:5" x14ac:dyDescent="0.25">
      <c r="B323" s="16" t="s">
        <v>72</v>
      </c>
      <c r="C323" s="15">
        <v>13</v>
      </c>
      <c r="D323" s="26"/>
      <c r="E323" s="26"/>
    </row>
    <row r="324" spans="2:5" x14ac:dyDescent="0.25">
      <c r="B324" s="16" t="s">
        <v>76</v>
      </c>
      <c r="C324" s="15">
        <v>10</v>
      </c>
      <c r="D324" s="26"/>
      <c r="E324" s="26"/>
    </row>
    <row r="325" spans="2:5" x14ac:dyDescent="0.25">
      <c r="B325" s="16" t="s">
        <v>73</v>
      </c>
      <c r="C325" s="15">
        <v>3</v>
      </c>
      <c r="D325" s="26"/>
      <c r="E325" s="26"/>
    </row>
    <row r="326" spans="2:5" x14ac:dyDescent="0.25">
      <c r="B326" s="16" t="s">
        <v>71</v>
      </c>
      <c r="C326" s="15">
        <v>3</v>
      </c>
      <c r="D326" s="26"/>
      <c r="E326" s="26"/>
    </row>
    <row r="327" spans="2:5" x14ac:dyDescent="0.25">
      <c r="B327" s="12" t="s">
        <v>5</v>
      </c>
      <c r="C327" s="13">
        <v>1238</v>
      </c>
      <c r="D327" s="27">
        <f>C328/C327</f>
        <v>0.35056542810985458</v>
      </c>
      <c r="E327" s="27">
        <f>C328/(C327-C330-C331-C335-C336)</f>
        <v>0.50879249706916763</v>
      </c>
    </row>
    <row r="328" spans="2:5" x14ac:dyDescent="0.25">
      <c r="B328" s="23" t="s">
        <v>78</v>
      </c>
      <c r="C328" s="15">
        <v>434</v>
      </c>
      <c r="D328" s="26"/>
      <c r="E328" s="26"/>
    </row>
    <row r="329" spans="2:5" x14ac:dyDescent="0.25">
      <c r="B329" s="23" t="s">
        <v>74</v>
      </c>
      <c r="C329" s="15">
        <v>75</v>
      </c>
      <c r="D329" s="26"/>
      <c r="E329" s="26"/>
    </row>
    <row r="330" spans="2:5" x14ac:dyDescent="0.25">
      <c r="B330" s="16" t="s">
        <v>70</v>
      </c>
      <c r="C330" s="15">
        <v>8</v>
      </c>
      <c r="D330" s="26"/>
      <c r="E330" s="26"/>
    </row>
    <row r="331" spans="2:5" x14ac:dyDescent="0.25">
      <c r="B331" s="16" t="s">
        <v>72</v>
      </c>
      <c r="C331" s="15">
        <v>14</v>
      </c>
      <c r="D331" s="26"/>
      <c r="E331" s="26"/>
    </row>
    <row r="332" spans="2:5" x14ac:dyDescent="0.25">
      <c r="B332" s="16" t="s">
        <v>73</v>
      </c>
      <c r="C332" s="15">
        <v>38</v>
      </c>
      <c r="D332" s="26"/>
      <c r="E332" s="26"/>
    </row>
    <row r="333" spans="2:5" x14ac:dyDescent="0.25">
      <c r="B333" s="16" t="s">
        <v>71</v>
      </c>
      <c r="C333" s="15">
        <v>15</v>
      </c>
      <c r="D333" s="26"/>
      <c r="E333" s="26"/>
    </row>
    <row r="334" spans="2:5" x14ac:dyDescent="0.25">
      <c r="B334" s="23" t="s">
        <v>75</v>
      </c>
      <c r="C334" s="15">
        <v>729</v>
      </c>
      <c r="D334" s="26"/>
      <c r="E334" s="26"/>
    </row>
    <row r="335" spans="2:5" x14ac:dyDescent="0.25">
      <c r="B335" s="16" t="s">
        <v>70</v>
      </c>
      <c r="C335" s="15">
        <v>81</v>
      </c>
      <c r="D335" s="26"/>
      <c r="E335" s="26"/>
    </row>
    <row r="336" spans="2:5" x14ac:dyDescent="0.25">
      <c r="B336" s="16" t="s">
        <v>72</v>
      </c>
      <c r="C336" s="15">
        <v>282</v>
      </c>
      <c r="D336" s="26"/>
      <c r="E336" s="26"/>
    </row>
    <row r="337" spans="2:5" x14ac:dyDescent="0.25">
      <c r="B337" s="16" t="s">
        <v>76</v>
      </c>
      <c r="C337" s="15">
        <v>275</v>
      </c>
      <c r="D337" s="26"/>
      <c r="E337" s="26"/>
    </row>
    <row r="338" spans="2:5" x14ac:dyDescent="0.25">
      <c r="B338" s="16" t="s">
        <v>73</v>
      </c>
      <c r="C338" s="15">
        <v>44</v>
      </c>
      <c r="D338" s="26"/>
      <c r="E338" s="26"/>
    </row>
    <row r="339" spans="2:5" x14ac:dyDescent="0.25">
      <c r="B339" s="16" t="s">
        <v>71</v>
      </c>
      <c r="C339" s="15">
        <v>47</v>
      </c>
      <c r="D339" s="26"/>
      <c r="E339" s="26"/>
    </row>
    <row r="340" spans="2:5" x14ac:dyDescent="0.25">
      <c r="B340" s="12" t="s">
        <v>66</v>
      </c>
      <c r="C340" s="13">
        <v>150</v>
      </c>
      <c r="D340" s="27">
        <f>C341/C340</f>
        <v>0.32666666666666666</v>
      </c>
      <c r="E340" s="27">
        <f>C341/(C340-C343-C344)</f>
        <v>0.47572815533980584</v>
      </c>
    </row>
    <row r="341" spans="2:5" x14ac:dyDescent="0.25">
      <c r="B341" s="23" t="s">
        <v>78</v>
      </c>
      <c r="C341" s="15">
        <v>49</v>
      </c>
      <c r="D341" s="26"/>
      <c r="E341" s="26"/>
    </row>
    <row r="342" spans="2:5" x14ac:dyDescent="0.25">
      <c r="B342" s="23" t="s">
        <v>75</v>
      </c>
      <c r="C342" s="15">
        <v>101</v>
      </c>
      <c r="D342" s="26"/>
      <c r="E342" s="26"/>
    </row>
    <row r="343" spans="2:5" x14ac:dyDescent="0.25">
      <c r="B343" s="16" t="s">
        <v>70</v>
      </c>
      <c r="C343" s="15">
        <v>5</v>
      </c>
      <c r="D343" s="26"/>
      <c r="E343" s="26"/>
    </row>
    <row r="344" spans="2:5" x14ac:dyDescent="0.25">
      <c r="B344" s="16" t="s">
        <v>72</v>
      </c>
      <c r="C344" s="15">
        <v>42</v>
      </c>
      <c r="D344" s="26"/>
      <c r="E344" s="26"/>
    </row>
    <row r="345" spans="2:5" x14ac:dyDescent="0.25">
      <c r="B345" s="16" t="s">
        <v>76</v>
      </c>
      <c r="C345" s="15">
        <v>14</v>
      </c>
      <c r="D345" s="26"/>
      <c r="E345" s="26"/>
    </row>
    <row r="346" spans="2:5" x14ac:dyDescent="0.25">
      <c r="B346" s="16" t="s">
        <v>73</v>
      </c>
      <c r="C346" s="15">
        <v>32</v>
      </c>
      <c r="D346" s="26"/>
      <c r="E346" s="26"/>
    </row>
    <row r="347" spans="2:5" x14ac:dyDescent="0.25">
      <c r="B347" s="16" t="s">
        <v>71</v>
      </c>
      <c r="C347" s="15">
        <v>8</v>
      </c>
      <c r="D347" s="26"/>
      <c r="E347" s="26"/>
    </row>
    <row r="348" spans="2:5" x14ac:dyDescent="0.25">
      <c r="B348" s="12" t="s">
        <v>9</v>
      </c>
      <c r="C348" s="13">
        <v>248</v>
      </c>
      <c r="D348" s="27">
        <f>C349/C348</f>
        <v>0.33064516129032256</v>
      </c>
      <c r="E348" s="27">
        <f>C349/(C348-C353-C354)</f>
        <v>0.52903225806451615</v>
      </c>
    </row>
    <row r="349" spans="2:5" x14ac:dyDescent="0.25">
      <c r="B349" s="23" t="s">
        <v>78</v>
      </c>
      <c r="C349" s="15">
        <v>82</v>
      </c>
      <c r="D349" s="26"/>
      <c r="E349" s="26"/>
    </row>
    <row r="350" spans="2:5" x14ac:dyDescent="0.25">
      <c r="B350" s="23" t="s">
        <v>74</v>
      </c>
      <c r="C350" s="15">
        <v>4</v>
      </c>
      <c r="D350" s="26"/>
      <c r="E350" s="26"/>
    </row>
    <row r="351" spans="2:5" x14ac:dyDescent="0.25">
      <c r="B351" s="16" t="s">
        <v>73</v>
      </c>
      <c r="C351" s="15">
        <v>4</v>
      </c>
      <c r="D351" s="26"/>
      <c r="E351" s="26"/>
    </row>
    <row r="352" spans="2:5" x14ac:dyDescent="0.25">
      <c r="B352" s="23" t="s">
        <v>75</v>
      </c>
      <c r="C352" s="15">
        <v>162</v>
      </c>
      <c r="D352" s="26"/>
      <c r="E352" s="26"/>
    </row>
    <row r="353" spans="2:5" x14ac:dyDescent="0.25">
      <c r="B353" s="16" t="s">
        <v>70</v>
      </c>
      <c r="C353" s="15">
        <v>17</v>
      </c>
      <c r="D353" s="26"/>
      <c r="E353" s="26"/>
    </row>
    <row r="354" spans="2:5" x14ac:dyDescent="0.25">
      <c r="B354" s="16" t="s">
        <v>72</v>
      </c>
      <c r="C354" s="15">
        <v>76</v>
      </c>
      <c r="D354" s="26"/>
      <c r="E354" s="26"/>
    </row>
    <row r="355" spans="2:5" x14ac:dyDescent="0.25">
      <c r="B355" s="16" t="s">
        <v>76</v>
      </c>
      <c r="C355" s="15">
        <v>38</v>
      </c>
      <c r="D355" s="26"/>
      <c r="E355" s="26"/>
    </row>
    <row r="356" spans="2:5" x14ac:dyDescent="0.25">
      <c r="B356" s="16" t="s">
        <v>73</v>
      </c>
      <c r="C356" s="15">
        <v>21</v>
      </c>
      <c r="D356" s="26"/>
      <c r="E356" s="26"/>
    </row>
    <row r="357" spans="2:5" x14ac:dyDescent="0.25">
      <c r="B357" s="16" t="s">
        <v>71</v>
      </c>
      <c r="C357" s="15">
        <v>10</v>
      </c>
      <c r="D357" s="26"/>
      <c r="E357" s="26"/>
    </row>
    <row r="358" spans="2:5" x14ac:dyDescent="0.25">
      <c r="B358" s="12" t="s">
        <v>22</v>
      </c>
      <c r="C358" s="13">
        <v>60</v>
      </c>
      <c r="D358" s="27">
        <f>C359/C358</f>
        <v>0.48333333333333334</v>
      </c>
      <c r="E358" s="27">
        <f>C359/(C358-C361-C362)</f>
        <v>0.65909090909090906</v>
      </c>
    </row>
    <row r="359" spans="2:5" x14ac:dyDescent="0.25">
      <c r="B359" s="23" t="s">
        <v>78</v>
      </c>
      <c r="C359" s="15">
        <v>29</v>
      </c>
      <c r="D359" s="26"/>
      <c r="E359" s="26"/>
    </row>
    <row r="360" spans="2:5" x14ac:dyDescent="0.25">
      <c r="B360" s="23" t="s">
        <v>75</v>
      </c>
      <c r="C360" s="15">
        <v>31</v>
      </c>
      <c r="D360" s="26"/>
      <c r="E360" s="26"/>
    </row>
    <row r="361" spans="2:5" x14ac:dyDescent="0.25">
      <c r="B361" s="16" t="s">
        <v>70</v>
      </c>
      <c r="C361" s="15">
        <v>5</v>
      </c>
      <c r="D361" s="26"/>
      <c r="E361" s="26"/>
    </row>
    <row r="362" spans="2:5" x14ac:dyDescent="0.25">
      <c r="B362" s="16" t="s">
        <v>72</v>
      </c>
      <c r="C362" s="15">
        <v>11</v>
      </c>
      <c r="D362" s="26"/>
      <c r="E362" s="26"/>
    </row>
    <row r="363" spans="2:5" x14ac:dyDescent="0.25">
      <c r="B363" s="16" t="s">
        <v>76</v>
      </c>
      <c r="C363" s="15">
        <v>6</v>
      </c>
      <c r="D363" s="26"/>
      <c r="E363" s="26"/>
    </row>
    <row r="364" spans="2:5" x14ac:dyDescent="0.25">
      <c r="B364" s="16" t="s">
        <v>71</v>
      </c>
      <c r="C364" s="15">
        <v>9</v>
      </c>
      <c r="D364" s="26"/>
      <c r="E364" s="26"/>
    </row>
    <row r="365" spans="2:5" x14ac:dyDescent="0.25">
      <c r="B365" s="12" t="s">
        <v>64</v>
      </c>
      <c r="C365" s="13">
        <v>80</v>
      </c>
      <c r="D365" s="27">
        <f>C366/C365</f>
        <v>0.35</v>
      </c>
      <c r="E365" s="27">
        <f>C366/(C365-C370-C371)</f>
        <v>0.5714285714285714</v>
      </c>
    </row>
    <row r="366" spans="2:5" x14ac:dyDescent="0.25">
      <c r="B366" s="23" t="s">
        <v>78</v>
      </c>
      <c r="C366" s="15">
        <v>28</v>
      </c>
      <c r="D366" s="26"/>
      <c r="E366" s="26"/>
    </row>
    <row r="367" spans="2:5" x14ac:dyDescent="0.25">
      <c r="B367" s="23" t="s">
        <v>74</v>
      </c>
      <c r="C367" s="15">
        <v>2</v>
      </c>
      <c r="D367" s="26"/>
      <c r="E367" s="26"/>
    </row>
    <row r="368" spans="2:5" x14ac:dyDescent="0.25">
      <c r="B368" s="16" t="s">
        <v>73</v>
      </c>
      <c r="C368" s="15">
        <v>2</v>
      </c>
      <c r="D368" s="26"/>
      <c r="E368" s="26"/>
    </row>
    <row r="369" spans="2:5" x14ac:dyDescent="0.25">
      <c r="B369" s="23" t="s">
        <v>75</v>
      </c>
      <c r="C369" s="15">
        <v>50</v>
      </c>
      <c r="D369" s="26"/>
      <c r="E369" s="26"/>
    </row>
    <row r="370" spans="2:5" x14ac:dyDescent="0.25">
      <c r="B370" s="16" t="s">
        <v>70</v>
      </c>
      <c r="C370" s="15">
        <v>5</v>
      </c>
      <c r="D370" s="26"/>
      <c r="E370" s="26"/>
    </row>
    <row r="371" spans="2:5" x14ac:dyDescent="0.25">
      <c r="B371" s="16" t="s">
        <v>72</v>
      </c>
      <c r="C371" s="15">
        <v>26</v>
      </c>
      <c r="D371" s="26"/>
      <c r="E371" s="26"/>
    </row>
    <row r="372" spans="2:5" x14ac:dyDescent="0.25">
      <c r="B372" s="16" t="s">
        <v>76</v>
      </c>
      <c r="C372" s="15">
        <v>10</v>
      </c>
      <c r="D372" s="26"/>
      <c r="E372" s="26"/>
    </row>
    <row r="373" spans="2:5" x14ac:dyDescent="0.25">
      <c r="B373" s="16" t="s">
        <v>73</v>
      </c>
      <c r="C373" s="15">
        <v>7</v>
      </c>
      <c r="D373" s="26"/>
      <c r="E373" s="26"/>
    </row>
    <row r="374" spans="2:5" ht="13.8" thickBot="1" x14ac:dyDescent="0.3">
      <c r="B374" s="16" t="s">
        <v>71</v>
      </c>
      <c r="C374" s="15">
        <v>2</v>
      </c>
      <c r="D374" s="26"/>
      <c r="E374" s="26"/>
    </row>
    <row r="375" spans="2:5" ht="13.8" thickBot="1" x14ac:dyDescent="0.3">
      <c r="B375" s="10" t="s">
        <v>52</v>
      </c>
      <c r="C375" s="11">
        <v>1050</v>
      </c>
      <c r="D375" s="25">
        <f>(C377+C383+C394+C398+C408+C415+C426+C434+C442)/C375</f>
        <v>0.63142857142857145</v>
      </c>
      <c r="E375" s="25">
        <f>(C377+C383+C394+C398+C408+C415+C426+C434+C442)/(C375-C379--C385-C386-C389-C390-C396-C400-C403-C404-C410-C411-C417-C422-C423-C428-C429-C436-C437-C444)</f>
        <v>0.73666666666666669</v>
      </c>
    </row>
    <row r="376" spans="2:5" x14ac:dyDescent="0.25">
      <c r="B376" s="12" t="s">
        <v>60</v>
      </c>
      <c r="C376" s="13">
        <v>17</v>
      </c>
      <c r="D376" s="27">
        <f>C377/C376</f>
        <v>0.58823529411764708</v>
      </c>
      <c r="E376" s="27">
        <f>C377/(C376-C379)</f>
        <v>0.625</v>
      </c>
    </row>
    <row r="377" spans="2:5" x14ac:dyDescent="0.25">
      <c r="B377" s="23" t="s">
        <v>78</v>
      </c>
      <c r="C377" s="15">
        <v>10</v>
      </c>
      <c r="D377" s="26"/>
      <c r="E377" s="26"/>
    </row>
    <row r="378" spans="2:5" x14ac:dyDescent="0.25">
      <c r="B378" s="23" t="s">
        <v>75</v>
      </c>
      <c r="C378" s="15">
        <v>7</v>
      </c>
      <c r="D378" s="26"/>
      <c r="E378" s="26"/>
    </row>
    <row r="379" spans="2:5" x14ac:dyDescent="0.25">
      <c r="B379" s="16" t="s">
        <v>72</v>
      </c>
      <c r="C379" s="15">
        <v>1</v>
      </c>
      <c r="D379" s="26"/>
      <c r="E379" s="26"/>
    </row>
    <row r="380" spans="2:5" x14ac:dyDescent="0.25">
      <c r="B380" s="16" t="s">
        <v>76</v>
      </c>
      <c r="C380" s="15">
        <v>3</v>
      </c>
      <c r="D380" s="26"/>
      <c r="E380" s="26"/>
    </row>
    <row r="381" spans="2:5" x14ac:dyDescent="0.25">
      <c r="B381" s="16" t="s">
        <v>73</v>
      </c>
      <c r="C381" s="15">
        <v>3</v>
      </c>
      <c r="D381" s="26"/>
      <c r="E381" s="26"/>
    </row>
    <row r="382" spans="2:5" x14ac:dyDescent="0.25">
      <c r="B382" s="12" t="s">
        <v>0</v>
      </c>
      <c r="C382" s="13">
        <v>403</v>
      </c>
      <c r="D382" s="27">
        <f>C383/C382</f>
        <v>0.66253101736972708</v>
      </c>
      <c r="E382" s="27">
        <f>C383/(C382-C385-C386-C389-C390)</f>
        <v>0.75423728813559321</v>
      </c>
    </row>
    <row r="383" spans="2:5" x14ac:dyDescent="0.25">
      <c r="B383" s="23" t="s">
        <v>78</v>
      </c>
      <c r="C383" s="15">
        <v>267</v>
      </c>
      <c r="D383" s="26"/>
      <c r="E383" s="26"/>
    </row>
    <row r="384" spans="2:5" x14ac:dyDescent="0.25">
      <c r="B384" s="23" t="s">
        <v>74</v>
      </c>
      <c r="C384" s="15">
        <v>4</v>
      </c>
      <c r="D384" s="26"/>
      <c r="E384" s="26"/>
    </row>
    <row r="385" spans="2:5" x14ac:dyDescent="0.25">
      <c r="B385" s="16" t="s">
        <v>70</v>
      </c>
      <c r="C385" s="15">
        <v>2</v>
      </c>
      <c r="D385" s="26"/>
      <c r="E385" s="26"/>
    </row>
    <row r="386" spans="2:5" x14ac:dyDescent="0.25">
      <c r="B386" s="16" t="s">
        <v>72</v>
      </c>
      <c r="C386" s="15">
        <v>1</v>
      </c>
      <c r="D386" s="26"/>
      <c r="E386" s="26"/>
    </row>
    <row r="387" spans="2:5" x14ac:dyDescent="0.25">
      <c r="B387" s="16" t="s">
        <v>73</v>
      </c>
      <c r="C387" s="15">
        <v>1</v>
      </c>
      <c r="D387" s="26"/>
      <c r="E387" s="26"/>
    </row>
    <row r="388" spans="2:5" x14ac:dyDescent="0.25">
      <c r="B388" s="23" t="s">
        <v>75</v>
      </c>
      <c r="C388" s="15">
        <v>132</v>
      </c>
      <c r="D388" s="26"/>
      <c r="E388" s="26"/>
    </row>
    <row r="389" spans="2:5" x14ac:dyDescent="0.25">
      <c r="B389" s="16" t="s">
        <v>70</v>
      </c>
      <c r="C389" s="15">
        <v>39</v>
      </c>
      <c r="D389" s="26"/>
      <c r="E389" s="26"/>
    </row>
    <row r="390" spans="2:5" x14ac:dyDescent="0.25">
      <c r="B390" s="16" t="s">
        <v>72</v>
      </c>
      <c r="C390" s="15">
        <v>7</v>
      </c>
      <c r="D390" s="26"/>
      <c r="E390" s="26"/>
    </row>
    <row r="391" spans="2:5" x14ac:dyDescent="0.25">
      <c r="B391" s="16" t="s">
        <v>76</v>
      </c>
      <c r="C391" s="15">
        <v>50</v>
      </c>
      <c r="D391" s="26"/>
      <c r="E391" s="26"/>
    </row>
    <row r="392" spans="2:5" x14ac:dyDescent="0.25">
      <c r="B392" s="16" t="s">
        <v>73</v>
      </c>
      <c r="C392" s="15">
        <v>36</v>
      </c>
      <c r="D392" s="26"/>
      <c r="E392" s="26"/>
    </row>
    <row r="393" spans="2:5" x14ac:dyDescent="0.25">
      <c r="B393" s="12" t="s">
        <v>10</v>
      </c>
      <c r="C393" s="13">
        <v>30</v>
      </c>
      <c r="D393" s="27">
        <f>C394/C393</f>
        <v>0.9</v>
      </c>
      <c r="E393" s="27">
        <f>C394/(C393-C396)</f>
        <v>1</v>
      </c>
    </row>
    <row r="394" spans="2:5" x14ac:dyDescent="0.25">
      <c r="B394" s="23" t="s">
        <v>78</v>
      </c>
      <c r="C394" s="15">
        <v>27</v>
      </c>
      <c r="D394" s="26"/>
      <c r="E394" s="26"/>
    </row>
    <row r="395" spans="2:5" x14ac:dyDescent="0.25">
      <c r="B395" s="23" t="s">
        <v>75</v>
      </c>
      <c r="C395" s="15">
        <v>3</v>
      </c>
      <c r="D395" s="26"/>
      <c r="E395" s="26"/>
    </row>
    <row r="396" spans="2:5" x14ac:dyDescent="0.25">
      <c r="B396" s="16" t="s">
        <v>72</v>
      </c>
      <c r="C396" s="15">
        <v>3</v>
      </c>
      <c r="D396" s="26"/>
      <c r="E396" s="26"/>
    </row>
    <row r="397" spans="2:5" x14ac:dyDescent="0.25">
      <c r="B397" s="12" t="s">
        <v>2</v>
      </c>
      <c r="C397" s="13">
        <v>107</v>
      </c>
      <c r="D397" s="27">
        <f>C398/C397</f>
        <v>0.71962616822429903</v>
      </c>
      <c r="E397" s="27">
        <f>C398/(C397-C400-C403-C404)</f>
        <v>0.84615384615384615</v>
      </c>
    </row>
    <row r="398" spans="2:5" x14ac:dyDescent="0.25">
      <c r="B398" s="23" t="s">
        <v>78</v>
      </c>
      <c r="C398" s="15">
        <v>77</v>
      </c>
      <c r="D398" s="26"/>
      <c r="E398" s="26"/>
    </row>
    <row r="399" spans="2:5" x14ac:dyDescent="0.25">
      <c r="B399" s="23" t="s">
        <v>74</v>
      </c>
      <c r="C399" s="15">
        <v>4</v>
      </c>
      <c r="D399" s="26"/>
      <c r="E399" s="26"/>
    </row>
    <row r="400" spans="2:5" x14ac:dyDescent="0.25">
      <c r="B400" s="16" t="s">
        <v>70</v>
      </c>
      <c r="C400" s="15">
        <v>2</v>
      </c>
      <c r="D400" s="26"/>
      <c r="E400" s="26"/>
    </row>
    <row r="401" spans="2:5" x14ac:dyDescent="0.25">
      <c r="B401" s="16" t="s">
        <v>73</v>
      </c>
      <c r="C401" s="15">
        <v>2</v>
      </c>
      <c r="D401" s="26"/>
      <c r="E401" s="26"/>
    </row>
    <row r="402" spans="2:5" x14ac:dyDescent="0.25">
      <c r="B402" s="23" t="s">
        <v>75</v>
      </c>
      <c r="C402" s="15">
        <v>26</v>
      </c>
      <c r="D402" s="26"/>
      <c r="E402" s="26"/>
    </row>
    <row r="403" spans="2:5" x14ac:dyDescent="0.25">
      <c r="B403" s="16" t="s">
        <v>70</v>
      </c>
      <c r="C403" s="15">
        <v>11</v>
      </c>
      <c r="D403" s="26"/>
      <c r="E403" s="26"/>
    </row>
    <row r="404" spans="2:5" x14ac:dyDescent="0.25">
      <c r="B404" s="16" t="s">
        <v>72</v>
      </c>
      <c r="C404" s="15">
        <v>3</v>
      </c>
      <c r="D404" s="26"/>
      <c r="E404" s="26"/>
    </row>
    <row r="405" spans="2:5" x14ac:dyDescent="0.25">
      <c r="B405" s="16" t="s">
        <v>76</v>
      </c>
      <c r="C405" s="15">
        <v>5</v>
      </c>
      <c r="D405" s="26"/>
      <c r="E405" s="26"/>
    </row>
    <row r="406" spans="2:5" x14ac:dyDescent="0.25">
      <c r="B406" s="16" t="s">
        <v>73</v>
      </c>
      <c r="C406" s="15">
        <v>7</v>
      </c>
      <c r="D406" s="26"/>
      <c r="E406" s="26"/>
    </row>
    <row r="407" spans="2:5" x14ac:dyDescent="0.25">
      <c r="B407" s="12" t="s">
        <v>56</v>
      </c>
      <c r="C407" s="13">
        <v>90</v>
      </c>
      <c r="D407" s="27">
        <f>C408/C407</f>
        <v>0.77777777777777779</v>
      </c>
      <c r="E407" s="27">
        <f>C408/(C407-C410-C411)</f>
        <v>0.88607594936708856</v>
      </c>
    </row>
    <row r="408" spans="2:5" x14ac:dyDescent="0.25">
      <c r="B408" s="23" t="s">
        <v>78</v>
      </c>
      <c r="C408" s="15">
        <v>70</v>
      </c>
      <c r="D408" s="26"/>
      <c r="E408" s="26"/>
    </row>
    <row r="409" spans="2:5" x14ac:dyDescent="0.25">
      <c r="B409" s="23" t="s">
        <v>75</v>
      </c>
      <c r="C409" s="15">
        <v>20</v>
      </c>
      <c r="D409" s="26"/>
      <c r="E409" s="26"/>
    </row>
    <row r="410" spans="2:5" x14ac:dyDescent="0.25">
      <c r="B410" s="16" t="s">
        <v>70</v>
      </c>
      <c r="C410" s="15">
        <v>10</v>
      </c>
      <c r="D410" s="26"/>
      <c r="E410" s="26"/>
    </row>
    <row r="411" spans="2:5" x14ac:dyDescent="0.25">
      <c r="B411" s="16" t="s">
        <v>72</v>
      </c>
      <c r="C411" s="15">
        <v>1</v>
      </c>
      <c r="D411" s="26"/>
      <c r="E411" s="26"/>
    </row>
    <row r="412" spans="2:5" x14ac:dyDescent="0.25">
      <c r="B412" s="16" t="s">
        <v>76</v>
      </c>
      <c r="C412" s="15">
        <v>2</v>
      </c>
      <c r="D412" s="26"/>
      <c r="E412" s="26"/>
    </row>
    <row r="413" spans="2:5" x14ac:dyDescent="0.25">
      <c r="B413" s="16" t="s">
        <v>73</v>
      </c>
      <c r="C413" s="15">
        <v>7</v>
      </c>
      <c r="D413" s="26"/>
      <c r="E413" s="26"/>
    </row>
    <row r="414" spans="2:5" x14ac:dyDescent="0.25">
      <c r="B414" s="12" t="s">
        <v>62</v>
      </c>
      <c r="C414" s="13">
        <v>30</v>
      </c>
      <c r="D414" s="27">
        <f>C415/C414</f>
        <v>0.43333333333333335</v>
      </c>
      <c r="E414" s="27">
        <f>C415/(C414-C417)</f>
        <v>0.59090909090909094</v>
      </c>
    </row>
    <row r="415" spans="2:5" x14ac:dyDescent="0.25">
      <c r="B415" s="23" t="s">
        <v>78</v>
      </c>
      <c r="C415" s="15">
        <v>13</v>
      </c>
      <c r="D415" s="26"/>
      <c r="E415" s="26"/>
    </row>
    <row r="416" spans="2:5" x14ac:dyDescent="0.25">
      <c r="B416" s="23" t="s">
        <v>75</v>
      </c>
      <c r="C416" s="15">
        <v>17</v>
      </c>
      <c r="D416" s="26"/>
      <c r="E416" s="26"/>
    </row>
    <row r="417" spans="2:5" x14ac:dyDescent="0.25">
      <c r="B417" s="16" t="s">
        <v>70</v>
      </c>
      <c r="C417" s="15">
        <v>8</v>
      </c>
      <c r="D417" s="26"/>
      <c r="E417" s="26"/>
    </row>
    <row r="418" spans="2:5" x14ac:dyDescent="0.25">
      <c r="B418" s="16" t="s">
        <v>76</v>
      </c>
      <c r="C418" s="15">
        <v>3</v>
      </c>
      <c r="D418" s="26"/>
      <c r="E418" s="26"/>
    </row>
    <row r="419" spans="2:5" x14ac:dyDescent="0.25">
      <c r="B419" s="16" t="s">
        <v>73</v>
      </c>
      <c r="C419" s="15">
        <v>6</v>
      </c>
      <c r="D419" s="26"/>
      <c r="E419" s="26"/>
    </row>
    <row r="420" spans="2:5" x14ac:dyDescent="0.25">
      <c r="B420" s="12" t="s">
        <v>4</v>
      </c>
      <c r="C420" s="13">
        <v>13</v>
      </c>
      <c r="D420" s="27">
        <f>0/C420</f>
        <v>0</v>
      </c>
      <c r="E420" s="27">
        <f>0/(C420-C422-C423)</f>
        <v>0</v>
      </c>
    </row>
    <row r="421" spans="2:5" x14ac:dyDescent="0.25">
      <c r="B421" s="23" t="s">
        <v>75</v>
      </c>
      <c r="C421" s="15">
        <v>13</v>
      </c>
      <c r="D421" s="26"/>
      <c r="E421" s="26"/>
    </row>
    <row r="422" spans="2:5" x14ac:dyDescent="0.25">
      <c r="B422" s="16" t="s">
        <v>70</v>
      </c>
      <c r="C422" s="15">
        <v>7</v>
      </c>
      <c r="D422" s="26"/>
      <c r="E422" s="26"/>
    </row>
    <row r="423" spans="2:5" x14ac:dyDescent="0.25">
      <c r="B423" s="16" t="s">
        <v>72</v>
      </c>
      <c r="C423" s="15">
        <v>2</v>
      </c>
      <c r="D423" s="26"/>
      <c r="E423" s="26"/>
    </row>
    <row r="424" spans="2:5" x14ac:dyDescent="0.25">
      <c r="B424" s="16" t="s">
        <v>73</v>
      </c>
      <c r="C424" s="15">
        <v>4</v>
      </c>
      <c r="D424" s="26"/>
      <c r="E424" s="26"/>
    </row>
    <row r="425" spans="2:5" x14ac:dyDescent="0.25">
      <c r="B425" s="12" t="s">
        <v>5</v>
      </c>
      <c r="C425" s="13">
        <v>120</v>
      </c>
      <c r="D425" s="27">
        <f>C426/C425</f>
        <v>0.46666666666666667</v>
      </c>
      <c r="E425" s="27">
        <f>C426/(C425-C428-C429)</f>
        <v>0.58333333333333337</v>
      </c>
    </row>
    <row r="426" spans="2:5" x14ac:dyDescent="0.25">
      <c r="B426" s="23" t="s">
        <v>78</v>
      </c>
      <c r="C426" s="15">
        <v>56</v>
      </c>
      <c r="D426" s="26"/>
      <c r="E426" s="26"/>
    </row>
    <row r="427" spans="2:5" x14ac:dyDescent="0.25">
      <c r="B427" s="23" t="s">
        <v>75</v>
      </c>
      <c r="C427" s="15">
        <v>64</v>
      </c>
      <c r="D427" s="26"/>
      <c r="E427" s="26"/>
    </row>
    <row r="428" spans="2:5" x14ac:dyDescent="0.25">
      <c r="B428" s="16" t="s">
        <v>70</v>
      </c>
      <c r="C428" s="15">
        <v>18</v>
      </c>
      <c r="D428" s="26"/>
      <c r="E428" s="26"/>
    </row>
    <row r="429" spans="2:5" x14ac:dyDescent="0.25">
      <c r="B429" s="16" t="s">
        <v>72</v>
      </c>
      <c r="C429" s="15">
        <v>6</v>
      </c>
      <c r="D429" s="26"/>
      <c r="E429" s="26"/>
    </row>
    <row r="430" spans="2:5" x14ac:dyDescent="0.25">
      <c r="B430" s="16" t="s">
        <v>76</v>
      </c>
      <c r="C430" s="15">
        <v>16</v>
      </c>
      <c r="D430" s="26"/>
      <c r="E430" s="26"/>
    </row>
    <row r="431" spans="2:5" x14ac:dyDescent="0.25">
      <c r="B431" s="16" t="s">
        <v>73</v>
      </c>
      <c r="C431" s="15">
        <v>22</v>
      </c>
      <c r="D431" s="26"/>
      <c r="E431" s="26"/>
    </row>
    <row r="432" spans="2:5" x14ac:dyDescent="0.25">
      <c r="B432" s="16" t="s">
        <v>71</v>
      </c>
      <c r="C432" s="15">
        <v>2</v>
      </c>
      <c r="D432" s="26"/>
      <c r="E432" s="26"/>
    </row>
    <row r="433" spans="2:5" x14ac:dyDescent="0.25">
      <c r="B433" s="12" t="s">
        <v>66</v>
      </c>
      <c r="C433" s="13">
        <v>210</v>
      </c>
      <c r="D433" s="27">
        <f>C434/C433</f>
        <v>0.61904761904761907</v>
      </c>
      <c r="E433" s="27">
        <f>C434/(C433-C436-C437)</f>
        <v>0.69148936170212771</v>
      </c>
    </row>
    <row r="434" spans="2:5" x14ac:dyDescent="0.25">
      <c r="B434" s="23" t="s">
        <v>78</v>
      </c>
      <c r="C434" s="15">
        <v>130</v>
      </c>
      <c r="D434" s="26"/>
      <c r="E434" s="26"/>
    </row>
    <row r="435" spans="2:5" x14ac:dyDescent="0.25">
      <c r="B435" s="23" t="s">
        <v>75</v>
      </c>
      <c r="C435" s="15">
        <v>80</v>
      </c>
      <c r="D435" s="26"/>
      <c r="E435" s="26"/>
    </row>
    <row r="436" spans="2:5" x14ac:dyDescent="0.25">
      <c r="B436" s="16" t="s">
        <v>70</v>
      </c>
      <c r="C436" s="15">
        <v>19</v>
      </c>
      <c r="D436" s="26"/>
      <c r="E436" s="26"/>
    </row>
    <row r="437" spans="2:5" x14ac:dyDescent="0.25">
      <c r="B437" s="16" t="s">
        <v>72</v>
      </c>
      <c r="C437" s="15">
        <v>3</v>
      </c>
      <c r="D437" s="26"/>
      <c r="E437" s="26"/>
    </row>
    <row r="438" spans="2:5" x14ac:dyDescent="0.25">
      <c r="B438" s="16" t="s">
        <v>76</v>
      </c>
      <c r="C438" s="15">
        <v>34</v>
      </c>
      <c r="D438" s="26"/>
      <c r="E438" s="26"/>
    </row>
    <row r="439" spans="2:5" x14ac:dyDescent="0.25">
      <c r="B439" s="16" t="s">
        <v>73</v>
      </c>
      <c r="C439" s="15">
        <v>23</v>
      </c>
      <c r="D439" s="26"/>
      <c r="E439" s="26"/>
    </row>
    <row r="440" spans="2:5" x14ac:dyDescent="0.25">
      <c r="B440" s="16" t="s">
        <v>71</v>
      </c>
      <c r="C440" s="15">
        <v>1</v>
      </c>
      <c r="D440" s="26"/>
      <c r="E440" s="26"/>
    </row>
    <row r="441" spans="2:5" x14ac:dyDescent="0.25">
      <c r="B441" s="12" t="s">
        <v>9</v>
      </c>
      <c r="C441" s="13">
        <v>30</v>
      </c>
      <c r="D441" s="27">
        <f>C442/C441</f>
        <v>0.43333333333333335</v>
      </c>
      <c r="E441" s="27">
        <f>C442/(C441-C444)</f>
        <v>0.68421052631578949</v>
      </c>
    </row>
    <row r="442" spans="2:5" x14ac:dyDescent="0.25">
      <c r="B442" s="23" t="s">
        <v>78</v>
      </c>
      <c r="C442" s="15">
        <v>13</v>
      </c>
      <c r="D442" s="26"/>
      <c r="E442" s="26"/>
    </row>
    <row r="443" spans="2:5" x14ac:dyDescent="0.25">
      <c r="B443" s="23" t="s">
        <v>75</v>
      </c>
      <c r="C443" s="15">
        <v>17</v>
      </c>
      <c r="D443" s="26"/>
      <c r="E443" s="26"/>
    </row>
    <row r="444" spans="2:5" x14ac:dyDescent="0.25">
      <c r="B444" s="16" t="s">
        <v>70</v>
      </c>
      <c r="C444" s="15">
        <v>11</v>
      </c>
      <c r="D444" s="26"/>
      <c r="E444" s="26"/>
    </row>
    <row r="445" spans="2:5" x14ac:dyDescent="0.25">
      <c r="B445" s="16" t="s">
        <v>76</v>
      </c>
      <c r="C445" s="15">
        <v>3</v>
      </c>
      <c r="D445" s="26"/>
      <c r="E445" s="26"/>
    </row>
    <row r="446" spans="2:5" ht="13.8" thickBot="1" x14ac:dyDescent="0.3">
      <c r="B446" s="16" t="s">
        <v>73</v>
      </c>
      <c r="C446" s="15">
        <v>3</v>
      </c>
      <c r="D446" s="26"/>
      <c r="E446" s="26"/>
    </row>
    <row r="447" spans="2:5" ht="13.8" thickBot="1" x14ac:dyDescent="0.3">
      <c r="B447" s="10" t="s">
        <v>69</v>
      </c>
      <c r="C447" s="11">
        <v>2684</v>
      </c>
      <c r="D447" s="25">
        <f>(C449+C458+C469+C481+C491+C502+C514+C525+C537+C548+C560+C572+C582+C594+C601)/C447</f>
        <v>0.40275707898658719</v>
      </c>
      <c r="E447" s="25">
        <f>(C449+C458+C469+C481+C491+C502+C514+C525+C537+C548+C560+C572+C582+C594+C601)/(C447-C451-C454-C460-C463-C464-C471-C472-C475-C476-C485-C486-C493-C496-C497-C504-C505-C508-C509-C516-C519-C520-C527-C531-C532-C539-C542-C543-C550-C551-C554-C555-C562-C563-C566-C567-C574-C577-C578-C584-C585-C588-C589-C596-C598-C603)</f>
        <v>0.71306068601583117</v>
      </c>
    </row>
    <row r="448" spans="2:5" x14ac:dyDescent="0.25">
      <c r="B448" s="12" t="s">
        <v>16</v>
      </c>
      <c r="C448" s="13">
        <v>84</v>
      </c>
      <c r="D448" s="27">
        <f>C449/C448</f>
        <v>0.30952380952380953</v>
      </c>
      <c r="E448" s="27">
        <f>C449/(C448-C451-C454)</f>
        <v>0.68421052631578949</v>
      </c>
    </row>
    <row r="449" spans="2:5" x14ac:dyDescent="0.25">
      <c r="B449" s="23" t="s">
        <v>78</v>
      </c>
      <c r="C449" s="15">
        <v>26</v>
      </c>
      <c r="D449" s="26"/>
      <c r="E449" s="26"/>
    </row>
    <row r="450" spans="2:5" x14ac:dyDescent="0.25">
      <c r="B450" s="23" t="s">
        <v>74</v>
      </c>
      <c r="C450" s="15">
        <v>9</v>
      </c>
      <c r="D450" s="26"/>
      <c r="E450" s="26"/>
    </row>
    <row r="451" spans="2:5" x14ac:dyDescent="0.25">
      <c r="B451" s="16" t="s">
        <v>72</v>
      </c>
      <c r="C451" s="15">
        <v>8</v>
      </c>
      <c r="D451" s="26"/>
      <c r="E451" s="26"/>
    </row>
    <row r="452" spans="2:5" x14ac:dyDescent="0.25">
      <c r="B452" s="16" t="s">
        <v>71</v>
      </c>
      <c r="C452" s="15">
        <v>1</v>
      </c>
      <c r="D452" s="26"/>
      <c r="E452" s="26"/>
    </row>
    <row r="453" spans="2:5" x14ac:dyDescent="0.25">
      <c r="B453" s="23" t="s">
        <v>75</v>
      </c>
      <c r="C453" s="15">
        <v>49</v>
      </c>
      <c r="D453" s="26"/>
      <c r="E453" s="26"/>
    </row>
    <row r="454" spans="2:5" x14ac:dyDescent="0.25">
      <c r="B454" s="16" t="s">
        <v>72</v>
      </c>
      <c r="C454" s="15">
        <v>38</v>
      </c>
      <c r="D454" s="26"/>
      <c r="E454" s="26"/>
    </row>
    <row r="455" spans="2:5" x14ac:dyDescent="0.25">
      <c r="B455" s="16" t="s">
        <v>73</v>
      </c>
      <c r="C455" s="15">
        <v>4</v>
      </c>
      <c r="D455" s="26"/>
      <c r="E455" s="26"/>
    </row>
    <row r="456" spans="2:5" x14ac:dyDescent="0.25">
      <c r="B456" s="16" t="s">
        <v>71</v>
      </c>
      <c r="C456" s="15">
        <v>7</v>
      </c>
      <c r="D456" s="26"/>
      <c r="E456" s="26"/>
    </row>
    <row r="457" spans="2:5" x14ac:dyDescent="0.25">
      <c r="B457" s="12" t="s">
        <v>37</v>
      </c>
      <c r="C457" s="13">
        <v>60</v>
      </c>
      <c r="D457" s="27">
        <f>C458/C457</f>
        <v>0.33333333333333331</v>
      </c>
      <c r="E457" s="27">
        <f>C458/(C457-C460-C463-C464)</f>
        <v>0.58823529411764708</v>
      </c>
    </row>
    <row r="458" spans="2:5" x14ac:dyDescent="0.25">
      <c r="B458" s="23" t="s">
        <v>78</v>
      </c>
      <c r="C458" s="15">
        <v>20</v>
      </c>
      <c r="D458" s="26"/>
      <c r="E458" s="26"/>
    </row>
    <row r="459" spans="2:5" x14ac:dyDescent="0.25">
      <c r="B459" s="23" t="s">
        <v>74</v>
      </c>
      <c r="C459" s="15">
        <v>6</v>
      </c>
      <c r="D459" s="26"/>
      <c r="E459" s="26"/>
    </row>
    <row r="460" spans="2:5" x14ac:dyDescent="0.25">
      <c r="B460" s="16" t="s">
        <v>72</v>
      </c>
      <c r="C460" s="15">
        <v>3</v>
      </c>
      <c r="D460" s="26"/>
      <c r="E460" s="26"/>
    </row>
    <row r="461" spans="2:5" x14ac:dyDescent="0.25">
      <c r="B461" s="16" t="s">
        <v>71</v>
      </c>
      <c r="C461" s="15">
        <v>3</v>
      </c>
      <c r="D461" s="26"/>
      <c r="E461" s="26"/>
    </row>
    <row r="462" spans="2:5" x14ac:dyDescent="0.25">
      <c r="B462" s="23" t="s">
        <v>75</v>
      </c>
      <c r="C462" s="15">
        <v>34</v>
      </c>
      <c r="D462" s="26"/>
      <c r="E462" s="26"/>
    </row>
    <row r="463" spans="2:5" x14ac:dyDescent="0.25">
      <c r="B463" s="16" t="s">
        <v>70</v>
      </c>
      <c r="C463" s="15">
        <v>7</v>
      </c>
      <c r="D463" s="26"/>
      <c r="E463" s="26"/>
    </row>
    <row r="464" spans="2:5" x14ac:dyDescent="0.25">
      <c r="B464" s="16" t="s">
        <v>72</v>
      </c>
      <c r="C464" s="15">
        <v>16</v>
      </c>
      <c r="D464" s="26"/>
      <c r="E464" s="26"/>
    </row>
    <row r="465" spans="2:5" x14ac:dyDescent="0.25">
      <c r="B465" s="16" t="s">
        <v>76</v>
      </c>
      <c r="C465" s="15">
        <v>3</v>
      </c>
      <c r="D465" s="26"/>
      <c r="E465" s="26"/>
    </row>
    <row r="466" spans="2:5" x14ac:dyDescent="0.25">
      <c r="B466" s="16" t="s">
        <v>73</v>
      </c>
      <c r="C466" s="15">
        <v>2</v>
      </c>
      <c r="D466" s="26"/>
      <c r="E466" s="26"/>
    </row>
    <row r="467" spans="2:5" x14ac:dyDescent="0.25">
      <c r="B467" s="16" t="s">
        <v>71</v>
      </c>
      <c r="C467" s="15">
        <v>6</v>
      </c>
      <c r="D467" s="26"/>
      <c r="E467" s="26"/>
    </row>
    <row r="468" spans="2:5" x14ac:dyDescent="0.25">
      <c r="B468" s="12" t="s">
        <v>59</v>
      </c>
      <c r="C468" s="13">
        <v>123</v>
      </c>
      <c r="D468" s="27">
        <f>C469/C468</f>
        <v>0.26016260162601629</v>
      </c>
      <c r="E468" s="27">
        <f>C469/(C468-C471-C472-C475-C476)</f>
        <v>0.78048780487804881</v>
      </c>
    </row>
    <row r="469" spans="2:5" x14ac:dyDescent="0.25">
      <c r="B469" s="23" t="s">
        <v>78</v>
      </c>
      <c r="C469" s="15">
        <v>32</v>
      </c>
      <c r="D469" s="26"/>
      <c r="E469" s="26"/>
    </row>
    <row r="470" spans="2:5" x14ac:dyDescent="0.25">
      <c r="B470" s="23" t="s">
        <v>74</v>
      </c>
      <c r="C470" s="15">
        <v>12</v>
      </c>
      <c r="D470" s="26"/>
      <c r="E470" s="26"/>
    </row>
    <row r="471" spans="2:5" x14ac:dyDescent="0.25">
      <c r="B471" s="16" t="s">
        <v>70</v>
      </c>
      <c r="C471" s="15">
        <v>1</v>
      </c>
      <c r="D471" s="26"/>
      <c r="E471" s="26"/>
    </row>
    <row r="472" spans="2:5" x14ac:dyDescent="0.25">
      <c r="B472" s="16" t="s">
        <v>72</v>
      </c>
      <c r="C472" s="15">
        <v>7</v>
      </c>
      <c r="D472" s="26"/>
      <c r="E472" s="26"/>
    </row>
    <row r="473" spans="2:5" x14ac:dyDescent="0.25">
      <c r="B473" s="16" t="s">
        <v>71</v>
      </c>
      <c r="C473" s="15">
        <v>4</v>
      </c>
      <c r="D473" s="26"/>
      <c r="E473" s="26"/>
    </row>
    <row r="474" spans="2:5" x14ac:dyDescent="0.25">
      <c r="B474" s="23" t="s">
        <v>75</v>
      </c>
      <c r="C474" s="15">
        <v>79</v>
      </c>
      <c r="D474" s="26"/>
      <c r="E474" s="26"/>
    </row>
    <row r="475" spans="2:5" x14ac:dyDescent="0.25">
      <c r="B475" s="16" t="s">
        <v>70</v>
      </c>
      <c r="C475" s="15">
        <v>7</v>
      </c>
      <c r="D475" s="26"/>
      <c r="E475" s="26"/>
    </row>
    <row r="476" spans="2:5" x14ac:dyDescent="0.25">
      <c r="B476" s="16" t="s">
        <v>72</v>
      </c>
      <c r="C476" s="15">
        <v>67</v>
      </c>
      <c r="D476" s="26"/>
      <c r="E476" s="26"/>
    </row>
    <row r="477" spans="2:5" x14ac:dyDescent="0.25">
      <c r="B477" s="16" t="s">
        <v>76</v>
      </c>
      <c r="C477" s="15">
        <v>1</v>
      </c>
      <c r="D477" s="26"/>
      <c r="E477" s="26"/>
    </row>
    <row r="478" spans="2:5" x14ac:dyDescent="0.25">
      <c r="B478" s="16" t="s">
        <v>73</v>
      </c>
      <c r="C478" s="15">
        <v>3</v>
      </c>
      <c r="D478" s="26"/>
      <c r="E478" s="26"/>
    </row>
    <row r="479" spans="2:5" x14ac:dyDescent="0.25">
      <c r="B479" s="16" t="s">
        <v>71</v>
      </c>
      <c r="C479" s="15">
        <v>1</v>
      </c>
      <c r="D479" s="26"/>
      <c r="E479" s="26"/>
    </row>
    <row r="480" spans="2:5" x14ac:dyDescent="0.25">
      <c r="B480" s="12" t="s">
        <v>60</v>
      </c>
      <c r="C480" s="13">
        <v>68</v>
      </c>
      <c r="D480" s="27">
        <f>C481/C480</f>
        <v>0.54411764705882348</v>
      </c>
      <c r="E480" s="27">
        <f>C481/(C480-C485-C486)</f>
        <v>0.84090909090909094</v>
      </c>
    </row>
    <row r="481" spans="2:5" x14ac:dyDescent="0.25">
      <c r="B481" s="23" t="s">
        <v>78</v>
      </c>
      <c r="C481" s="15">
        <v>37</v>
      </c>
      <c r="D481" s="26"/>
      <c r="E481" s="26"/>
    </row>
    <row r="482" spans="2:5" x14ac:dyDescent="0.25">
      <c r="B482" s="23" t="s">
        <v>74</v>
      </c>
      <c r="C482" s="15">
        <v>1</v>
      </c>
      <c r="D482" s="26"/>
      <c r="E482" s="26"/>
    </row>
    <row r="483" spans="2:5" x14ac:dyDescent="0.25">
      <c r="B483" s="16" t="s">
        <v>71</v>
      </c>
      <c r="C483" s="15">
        <v>1</v>
      </c>
      <c r="D483" s="26"/>
      <c r="E483" s="26"/>
    </row>
    <row r="484" spans="2:5" x14ac:dyDescent="0.25">
      <c r="B484" s="23" t="s">
        <v>75</v>
      </c>
      <c r="C484" s="15">
        <v>30</v>
      </c>
      <c r="D484" s="26"/>
      <c r="E484" s="26"/>
    </row>
    <row r="485" spans="2:5" x14ac:dyDescent="0.25">
      <c r="B485" s="16" t="s">
        <v>70</v>
      </c>
      <c r="C485" s="15">
        <v>6</v>
      </c>
      <c r="D485" s="26"/>
      <c r="E485" s="26"/>
    </row>
    <row r="486" spans="2:5" x14ac:dyDescent="0.25">
      <c r="B486" s="16" t="s">
        <v>72</v>
      </c>
      <c r="C486" s="15">
        <v>18</v>
      </c>
      <c r="D486" s="26"/>
      <c r="E486" s="26"/>
    </row>
    <row r="487" spans="2:5" x14ac:dyDescent="0.25">
      <c r="B487" s="16" t="s">
        <v>76</v>
      </c>
      <c r="C487" s="15">
        <v>1</v>
      </c>
      <c r="D487" s="26"/>
      <c r="E487" s="26"/>
    </row>
    <row r="488" spans="2:5" x14ac:dyDescent="0.25">
      <c r="B488" s="16" t="s">
        <v>73</v>
      </c>
      <c r="C488" s="15">
        <v>3</v>
      </c>
      <c r="D488" s="26"/>
      <c r="E488" s="26"/>
    </row>
    <row r="489" spans="2:5" x14ac:dyDescent="0.25">
      <c r="B489" s="16" t="s">
        <v>71</v>
      </c>
      <c r="C489" s="15">
        <v>2</v>
      </c>
      <c r="D489" s="26"/>
      <c r="E489" s="26"/>
    </row>
    <row r="490" spans="2:5" x14ac:dyDescent="0.25">
      <c r="B490" s="12" t="s">
        <v>0</v>
      </c>
      <c r="C490" s="13">
        <v>493</v>
      </c>
      <c r="D490" s="27">
        <f>C491/C490</f>
        <v>0.50304259634888437</v>
      </c>
      <c r="E490" s="27">
        <f>C491/(C490-C493-C496-C497)</f>
        <v>0.85517241379310349</v>
      </c>
    </row>
    <row r="491" spans="2:5" x14ac:dyDescent="0.25">
      <c r="B491" s="23" t="s">
        <v>78</v>
      </c>
      <c r="C491" s="15">
        <v>248</v>
      </c>
      <c r="D491" s="26"/>
      <c r="E491" s="26"/>
    </row>
    <row r="492" spans="2:5" x14ac:dyDescent="0.25">
      <c r="B492" s="23" t="s">
        <v>74</v>
      </c>
      <c r="C492" s="15">
        <v>49</v>
      </c>
      <c r="D492" s="26"/>
      <c r="E492" s="26"/>
    </row>
    <row r="493" spans="2:5" x14ac:dyDescent="0.25">
      <c r="B493" s="16" t="s">
        <v>72</v>
      </c>
      <c r="C493" s="15">
        <v>32</v>
      </c>
      <c r="D493" s="26"/>
      <c r="E493" s="26"/>
    </row>
    <row r="494" spans="2:5" x14ac:dyDescent="0.25">
      <c r="B494" s="16" t="s">
        <v>71</v>
      </c>
      <c r="C494" s="15">
        <v>17</v>
      </c>
      <c r="D494" s="26"/>
      <c r="E494" s="26"/>
    </row>
    <row r="495" spans="2:5" x14ac:dyDescent="0.25">
      <c r="B495" s="23" t="s">
        <v>75</v>
      </c>
      <c r="C495" s="15">
        <v>196</v>
      </c>
      <c r="D495" s="26"/>
      <c r="E495" s="26"/>
    </row>
    <row r="496" spans="2:5" x14ac:dyDescent="0.25">
      <c r="B496" s="16" t="s">
        <v>70</v>
      </c>
      <c r="C496" s="15">
        <v>29</v>
      </c>
      <c r="D496" s="26"/>
      <c r="E496" s="26"/>
    </row>
    <row r="497" spans="2:5" x14ac:dyDescent="0.25">
      <c r="B497" s="16" t="s">
        <v>72</v>
      </c>
      <c r="C497" s="15">
        <v>142</v>
      </c>
      <c r="D497" s="26"/>
      <c r="E497" s="26"/>
    </row>
    <row r="498" spans="2:5" x14ac:dyDescent="0.25">
      <c r="B498" s="16" t="s">
        <v>76</v>
      </c>
      <c r="C498" s="15">
        <v>4</v>
      </c>
      <c r="D498" s="26"/>
      <c r="E498" s="26"/>
    </row>
    <row r="499" spans="2:5" x14ac:dyDescent="0.25">
      <c r="B499" s="16" t="s">
        <v>73</v>
      </c>
      <c r="C499" s="15">
        <v>10</v>
      </c>
      <c r="D499" s="26"/>
      <c r="E499" s="26"/>
    </row>
    <row r="500" spans="2:5" x14ac:dyDescent="0.25">
      <c r="B500" s="16" t="s">
        <v>71</v>
      </c>
      <c r="C500" s="15">
        <v>11</v>
      </c>
      <c r="D500" s="26"/>
      <c r="E500" s="26"/>
    </row>
    <row r="501" spans="2:5" x14ac:dyDescent="0.25">
      <c r="B501" s="12" t="s">
        <v>10</v>
      </c>
      <c r="C501" s="13">
        <v>485</v>
      </c>
      <c r="D501" s="27">
        <f>C502/C501</f>
        <v>0.45154639175257733</v>
      </c>
      <c r="E501" s="27">
        <f>C502/(C501-C504-C505-C508-C509)</f>
        <v>0.70645161290322578</v>
      </c>
    </row>
    <row r="502" spans="2:5" x14ac:dyDescent="0.25">
      <c r="B502" s="23" t="s">
        <v>78</v>
      </c>
      <c r="C502" s="15">
        <v>219</v>
      </c>
      <c r="D502" s="26"/>
      <c r="E502" s="26"/>
    </row>
    <row r="503" spans="2:5" x14ac:dyDescent="0.25">
      <c r="B503" s="23" t="s">
        <v>74</v>
      </c>
      <c r="C503" s="15">
        <v>60</v>
      </c>
      <c r="D503" s="26"/>
      <c r="E503" s="26"/>
    </row>
    <row r="504" spans="2:5" x14ac:dyDescent="0.25">
      <c r="B504" s="16" t="s">
        <v>70</v>
      </c>
      <c r="C504" s="15">
        <v>4</v>
      </c>
      <c r="D504" s="26"/>
      <c r="E504" s="26"/>
    </row>
    <row r="505" spans="2:5" x14ac:dyDescent="0.25">
      <c r="B505" s="16" t="s">
        <v>72</v>
      </c>
      <c r="C505" s="15">
        <v>42</v>
      </c>
      <c r="D505" s="26"/>
      <c r="E505" s="26"/>
    </row>
    <row r="506" spans="2:5" x14ac:dyDescent="0.25">
      <c r="B506" s="16" t="s">
        <v>71</v>
      </c>
      <c r="C506" s="15">
        <v>14</v>
      </c>
      <c r="D506" s="26"/>
      <c r="E506" s="26"/>
    </row>
    <row r="507" spans="2:5" x14ac:dyDescent="0.25">
      <c r="B507" s="23" t="s">
        <v>75</v>
      </c>
      <c r="C507" s="15">
        <v>206</v>
      </c>
      <c r="D507" s="26"/>
      <c r="E507" s="26"/>
    </row>
    <row r="508" spans="2:5" x14ac:dyDescent="0.25">
      <c r="B508" s="16" t="s">
        <v>70</v>
      </c>
      <c r="C508" s="15">
        <v>38</v>
      </c>
      <c r="D508" s="26"/>
      <c r="E508" s="26"/>
    </row>
    <row r="509" spans="2:5" x14ac:dyDescent="0.25">
      <c r="B509" s="16" t="s">
        <v>72</v>
      </c>
      <c r="C509" s="15">
        <v>91</v>
      </c>
      <c r="D509" s="26"/>
      <c r="E509" s="26"/>
    </row>
    <row r="510" spans="2:5" x14ac:dyDescent="0.25">
      <c r="B510" s="16" t="s">
        <v>76</v>
      </c>
      <c r="C510" s="15">
        <v>12</v>
      </c>
      <c r="D510" s="26"/>
      <c r="E510" s="26"/>
    </row>
    <row r="511" spans="2:5" x14ac:dyDescent="0.25">
      <c r="B511" s="16" t="s">
        <v>73</v>
      </c>
      <c r="C511" s="15">
        <v>29</v>
      </c>
      <c r="D511" s="26"/>
      <c r="E511" s="26"/>
    </row>
    <row r="512" spans="2:5" x14ac:dyDescent="0.25">
      <c r="B512" s="16" t="s">
        <v>71</v>
      </c>
      <c r="C512" s="15">
        <v>36</v>
      </c>
      <c r="D512" s="26"/>
      <c r="E512" s="26"/>
    </row>
    <row r="513" spans="2:5" x14ac:dyDescent="0.25">
      <c r="B513" s="12" t="s">
        <v>56</v>
      </c>
      <c r="C513" s="13">
        <v>44</v>
      </c>
      <c r="D513" s="27">
        <f>C514/C513</f>
        <v>0.38636363636363635</v>
      </c>
      <c r="E513" s="27">
        <f>C514/(C513-C516-C519-C520)</f>
        <v>0.6071428571428571</v>
      </c>
    </row>
    <row r="514" spans="2:5" x14ac:dyDescent="0.25">
      <c r="B514" s="23" t="s">
        <v>78</v>
      </c>
      <c r="C514" s="15">
        <v>17</v>
      </c>
      <c r="D514" s="26"/>
      <c r="E514" s="26"/>
    </row>
    <row r="515" spans="2:5" x14ac:dyDescent="0.25">
      <c r="B515" s="23" t="s">
        <v>74</v>
      </c>
      <c r="C515" s="15">
        <v>6</v>
      </c>
      <c r="D515" s="26"/>
      <c r="E515" s="26"/>
    </row>
    <row r="516" spans="2:5" x14ac:dyDescent="0.25">
      <c r="B516" s="16" t="s">
        <v>72</v>
      </c>
      <c r="C516" s="15">
        <v>5</v>
      </c>
      <c r="D516" s="26"/>
      <c r="E516" s="26"/>
    </row>
    <row r="517" spans="2:5" x14ac:dyDescent="0.25">
      <c r="B517" s="16" t="s">
        <v>71</v>
      </c>
      <c r="C517" s="15">
        <v>1</v>
      </c>
      <c r="D517" s="26"/>
      <c r="E517" s="26"/>
    </row>
    <row r="518" spans="2:5" x14ac:dyDescent="0.25">
      <c r="B518" s="23" t="s">
        <v>75</v>
      </c>
      <c r="C518" s="15">
        <v>21</v>
      </c>
      <c r="D518" s="26"/>
      <c r="E518" s="26"/>
    </row>
    <row r="519" spans="2:5" x14ac:dyDescent="0.25">
      <c r="B519" s="16" t="s">
        <v>70</v>
      </c>
      <c r="C519" s="15">
        <v>5</v>
      </c>
      <c r="D519" s="26"/>
      <c r="E519" s="26"/>
    </row>
    <row r="520" spans="2:5" x14ac:dyDescent="0.25">
      <c r="B520" s="16" t="s">
        <v>72</v>
      </c>
      <c r="C520" s="15">
        <v>6</v>
      </c>
      <c r="D520" s="26"/>
      <c r="E520" s="26"/>
    </row>
    <row r="521" spans="2:5" x14ac:dyDescent="0.25">
      <c r="B521" s="16" t="s">
        <v>76</v>
      </c>
      <c r="C521" s="15">
        <v>3</v>
      </c>
      <c r="D521" s="26"/>
      <c r="E521" s="26"/>
    </row>
    <row r="522" spans="2:5" x14ac:dyDescent="0.25">
      <c r="B522" s="16" t="s">
        <v>73</v>
      </c>
      <c r="C522" s="15">
        <v>5</v>
      </c>
      <c r="D522" s="26"/>
      <c r="E522" s="26"/>
    </row>
    <row r="523" spans="2:5" x14ac:dyDescent="0.25">
      <c r="B523" s="16" t="s">
        <v>71</v>
      </c>
      <c r="C523" s="15">
        <v>2</v>
      </c>
      <c r="D523" s="26"/>
      <c r="E523" s="26"/>
    </row>
    <row r="524" spans="2:5" x14ac:dyDescent="0.25">
      <c r="B524" s="12" t="s">
        <v>7</v>
      </c>
      <c r="C524" s="13">
        <v>177</v>
      </c>
      <c r="D524" s="27">
        <f>C525/C524</f>
        <v>0.14689265536723164</v>
      </c>
      <c r="E524" s="27">
        <f>C525/(C524-C527-C531-C532)</f>
        <v>0.42622950819672129</v>
      </c>
    </row>
    <row r="525" spans="2:5" x14ac:dyDescent="0.25">
      <c r="B525" s="23" t="s">
        <v>78</v>
      </c>
      <c r="C525" s="15">
        <v>26</v>
      </c>
      <c r="D525" s="26"/>
      <c r="E525" s="26"/>
    </row>
    <row r="526" spans="2:5" x14ac:dyDescent="0.25">
      <c r="B526" s="23" t="s">
        <v>74</v>
      </c>
      <c r="C526" s="15">
        <v>21</v>
      </c>
      <c r="D526" s="26"/>
      <c r="E526" s="26"/>
    </row>
    <row r="527" spans="2:5" x14ac:dyDescent="0.25">
      <c r="B527" s="16" t="s">
        <v>72</v>
      </c>
      <c r="C527" s="15">
        <v>18</v>
      </c>
      <c r="D527" s="26"/>
      <c r="E527" s="26"/>
    </row>
    <row r="528" spans="2:5" x14ac:dyDescent="0.25">
      <c r="B528" s="16" t="s">
        <v>73</v>
      </c>
      <c r="C528" s="15">
        <v>2</v>
      </c>
      <c r="D528" s="26"/>
      <c r="E528" s="26"/>
    </row>
    <row r="529" spans="2:5" x14ac:dyDescent="0.25">
      <c r="B529" s="16" t="s">
        <v>71</v>
      </c>
      <c r="C529" s="15">
        <v>1</v>
      </c>
      <c r="D529" s="26"/>
      <c r="E529" s="26"/>
    </row>
    <row r="530" spans="2:5" x14ac:dyDescent="0.25">
      <c r="B530" s="23" t="s">
        <v>75</v>
      </c>
      <c r="C530" s="15">
        <v>130</v>
      </c>
      <c r="D530" s="26"/>
      <c r="E530" s="26"/>
    </row>
    <row r="531" spans="2:5" x14ac:dyDescent="0.25">
      <c r="B531" s="16" t="s">
        <v>70</v>
      </c>
      <c r="C531" s="15">
        <v>17</v>
      </c>
      <c r="D531" s="26"/>
      <c r="E531" s="26"/>
    </row>
    <row r="532" spans="2:5" x14ac:dyDescent="0.25">
      <c r="B532" s="16" t="s">
        <v>72</v>
      </c>
      <c r="C532" s="15">
        <v>81</v>
      </c>
      <c r="D532" s="26"/>
      <c r="E532" s="26"/>
    </row>
    <row r="533" spans="2:5" x14ac:dyDescent="0.25">
      <c r="B533" s="16" t="s">
        <v>76</v>
      </c>
      <c r="C533" s="15">
        <v>8</v>
      </c>
      <c r="D533" s="26"/>
      <c r="E533" s="26"/>
    </row>
    <row r="534" spans="2:5" x14ac:dyDescent="0.25">
      <c r="B534" s="16" t="s">
        <v>73</v>
      </c>
      <c r="C534" s="15">
        <v>14</v>
      </c>
      <c r="D534" s="26"/>
      <c r="E534" s="26"/>
    </row>
    <row r="535" spans="2:5" x14ac:dyDescent="0.25">
      <c r="B535" s="16" t="s">
        <v>71</v>
      </c>
      <c r="C535" s="15">
        <v>10</v>
      </c>
      <c r="D535" s="26"/>
      <c r="E535" s="26"/>
    </row>
    <row r="536" spans="2:5" x14ac:dyDescent="0.25">
      <c r="B536" s="12" t="s">
        <v>14</v>
      </c>
      <c r="C536" s="13">
        <v>321</v>
      </c>
      <c r="D536" s="27">
        <f>C537/C536</f>
        <v>0.3925233644859813</v>
      </c>
      <c r="E536" s="27">
        <f>C537/(C536-C539-C542-C543)</f>
        <v>0.73255813953488369</v>
      </c>
    </row>
    <row r="537" spans="2:5" x14ac:dyDescent="0.25">
      <c r="B537" s="23" t="s">
        <v>78</v>
      </c>
      <c r="C537" s="15">
        <v>126</v>
      </c>
      <c r="D537" s="26"/>
      <c r="E537" s="26"/>
    </row>
    <row r="538" spans="2:5" x14ac:dyDescent="0.25">
      <c r="B538" s="23" t="s">
        <v>74</v>
      </c>
      <c r="C538" s="15">
        <v>34</v>
      </c>
      <c r="D538" s="26"/>
      <c r="E538" s="26"/>
    </row>
    <row r="539" spans="2:5" x14ac:dyDescent="0.25">
      <c r="B539" s="16" t="s">
        <v>72</v>
      </c>
      <c r="C539" s="15">
        <v>26</v>
      </c>
      <c r="D539" s="26"/>
      <c r="E539" s="26"/>
    </row>
    <row r="540" spans="2:5" x14ac:dyDescent="0.25">
      <c r="B540" s="16" t="s">
        <v>71</v>
      </c>
      <c r="C540" s="15">
        <v>8</v>
      </c>
      <c r="D540" s="26"/>
      <c r="E540" s="26"/>
    </row>
    <row r="541" spans="2:5" x14ac:dyDescent="0.25">
      <c r="B541" s="23" t="s">
        <v>75</v>
      </c>
      <c r="C541" s="15">
        <v>161</v>
      </c>
      <c r="D541" s="26"/>
      <c r="E541" s="26"/>
    </row>
    <row r="542" spans="2:5" x14ac:dyDescent="0.25">
      <c r="B542" s="16" t="s">
        <v>70</v>
      </c>
      <c r="C542" s="15">
        <v>29</v>
      </c>
      <c r="D542" s="26"/>
      <c r="E542" s="26"/>
    </row>
    <row r="543" spans="2:5" x14ac:dyDescent="0.25">
      <c r="B543" s="16" t="s">
        <v>72</v>
      </c>
      <c r="C543" s="15">
        <v>94</v>
      </c>
      <c r="D543" s="26"/>
      <c r="E543" s="26"/>
    </row>
    <row r="544" spans="2:5" x14ac:dyDescent="0.25">
      <c r="B544" s="16" t="s">
        <v>76</v>
      </c>
      <c r="C544" s="15">
        <v>9</v>
      </c>
      <c r="D544" s="26"/>
      <c r="E544" s="26"/>
    </row>
    <row r="545" spans="2:5" x14ac:dyDescent="0.25">
      <c r="B545" s="16" t="s">
        <v>73</v>
      </c>
      <c r="C545" s="15">
        <v>18</v>
      </c>
      <c r="D545" s="26"/>
      <c r="E545" s="26"/>
    </row>
    <row r="546" spans="2:5" x14ac:dyDescent="0.25">
      <c r="B546" s="16" t="s">
        <v>71</v>
      </c>
      <c r="C546" s="15">
        <v>11</v>
      </c>
      <c r="D546" s="26"/>
      <c r="E546" s="26"/>
    </row>
    <row r="547" spans="2:5" x14ac:dyDescent="0.25">
      <c r="B547" s="12" t="s">
        <v>13</v>
      </c>
      <c r="C547" s="13">
        <v>459</v>
      </c>
      <c r="D547" s="27">
        <f>C548/C547</f>
        <v>0.37254901960784315</v>
      </c>
      <c r="E547" s="27">
        <f>C548/(C547-C550-C551-C554-C555)</f>
        <v>0.6404494382022472</v>
      </c>
    </row>
    <row r="548" spans="2:5" x14ac:dyDescent="0.25">
      <c r="B548" s="23" t="s">
        <v>78</v>
      </c>
      <c r="C548" s="15">
        <v>171</v>
      </c>
      <c r="D548" s="26"/>
      <c r="E548" s="26"/>
    </row>
    <row r="549" spans="2:5" x14ac:dyDescent="0.25">
      <c r="B549" s="23" t="s">
        <v>74</v>
      </c>
      <c r="C549" s="15">
        <v>68</v>
      </c>
      <c r="D549" s="26"/>
      <c r="E549" s="26"/>
    </row>
    <row r="550" spans="2:5" x14ac:dyDescent="0.25">
      <c r="B550" s="16" t="s">
        <v>70</v>
      </c>
      <c r="C550" s="15">
        <v>5</v>
      </c>
      <c r="D550" s="26"/>
      <c r="E550" s="26"/>
    </row>
    <row r="551" spans="2:5" x14ac:dyDescent="0.25">
      <c r="B551" s="16" t="s">
        <v>72</v>
      </c>
      <c r="C551" s="15">
        <v>35</v>
      </c>
      <c r="D551" s="26"/>
      <c r="E551" s="26"/>
    </row>
    <row r="552" spans="2:5" x14ac:dyDescent="0.25">
      <c r="B552" s="16" t="s">
        <v>71</v>
      </c>
      <c r="C552" s="15">
        <v>28</v>
      </c>
      <c r="D552" s="26"/>
      <c r="E552" s="26"/>
    </row>
    <row r="553" spans="2:5" x14ac:dyDescent="0.25">
      <c r="B553" s="23" t="s">
        <v>75</v>
      </c>
      <c r="C553" s="15">
        <v>220</v>
      </c>
      <c r="D553" s="26"/>
      <c r="E553" s="26"/>
    </row>
    <row r="554" spans="2:5" x14ac:dyDescent="0.25">
      <c r="B554" s="16" t="s">
        <v>70</v>
      </c>
      <c r="C554" s="15">
        <v>27</v>
      </c>
      <c r="D554" s="26"/>
      <c r="E554" s="26"/>
    </row>
    <row r="555" spans="2:5" x14ac:dyDescent="0.25">
      <c r="B555" s="16" t="s">
        <v>72</v>
      </c>
      <c r="C555" s="15">
        <v>125</v>
      </c>
      <c r="D555" s="26"/>
      <c r="E555" s="26"/>
    </row>
    <row r="556" spans="2:5" x14ac:dyDescent="0.25">
      <c r="B556" s="16" t="s">
        <v>76</v>
      </c>
      <c r="C556" s="15">
        <v>5</v>
      </c>
      <c r="D556" s="26"/>
      <c r="E556" s="26"/>
    </row>
    <row r="557" spans="2:5" x14ac:dyDescent="0.25">
      <c r="B557" s="16" t="s">
        <v>73</v>
      </c>
      <c r="C557" s="15">
        <v>31</v>
      </c>
      <c r="D557" s="26"/>
      <c r="E557" s="26"/>
    </row>
    <row r="558" spans="2:5" x14ac:dyDescent="0.25">
      <c r="B558" s="16" t="s">
        <v>71</v>
      </c>
      <c r="C558" s="15">
        <v>32</v>
      </c>
      <c r="D558" s="26"/>
      <c r="E558" s="26"/>
    </row>
    <row r="559" spans="2:5" x14ac:dyDescent="0.25">
      <c r="B559" s="12" t="s">
        <v>21</v>
      </c>
      <c r="C559" s="13">
        <v>73</v>
      </c>
      <c r="D559" s="27">
        <f>C560/C559</f>
        <v>0.50684931506849318</v>
      </c>
      <c r="E559" s="27">
        <f>C560/(C559-C562-C563-C566-C567)</f>
        <v>0.72549019607843135</v>
      </c>
    </row>
    <row r="560" spans="2:5" x14ac:dyDescent="0.25">
      <c r="B560" s="23" t="s">
        <v>78</v>
      </c>
      <c r="C560" s="15">
        <v>37</v>
      </c>
      <c r="D560" s="26"/>
      <c r="E560" s="26"/>
    </row>
    <row r="561" spans="2:5" x14ac:dyDescent="0.25">
      <c r="B561" s="23" t="s">
        <v>74</v>
      </c>
      <c r="C561" s="15">
        <v>10</v>
      </c>
      <c r="D561" s="26"/>
      <c r="E561" s="26"/>
    </row>
    <row r="562" spans="2:5" x14ac:dyDescent="0.25">
      <c r="B562" s="16" t="s">
        <v>70</v>
      </c>
      <c r="C562" s="15">
        <v>1</v>
      </c>
      <c r="D562" s="26"/>
      <c r="E562" s="26"/>
    </row>
    <row r="563" spans="2:5" x14ac:dyDescent="0.25">
      <c r="B563" s="16" t="s">
        <v>72</v>
      </c>
      <c r="C563" s="15">
        <v>4</v>
      </c>
      <c r="D563" s="26"/>
      <c r="E563" s="26"/>
    </row>
    <row r="564" spans="2:5" x14ac:dyDescent="0.25">
      <c r="B564" s="16" t="s">
        <v>71</v>
      </c>
      <c r="C564" s="15">
        <v>5</v>
      </c>
      <c r="D564" s="26"/>
      <c r="E564" s="26"/>
    </row>
    <row r="565" spans="2:5" x14ac:dyDescent="0.25">
      <c r="B565" s="23" t="s">
        <v>75</v>
      </c>
      <c r="C565" s="15">
        <v>26</v>
      </c>
      <c r="D565" s="26"/>
      <c r="E565" s="26"/>
    </row>
    <row r="566" spans="2:5" x14ac:dyDescent="0.25">
      <c r="B566" s="16" t="s">
        <v>70</v>
      </c>
      <c r="C566" s="15">
        <v>6</v>
      </c>
      <c r="D566" s="26"/>
      <c r="E566" s="26"/>
    </row>
    <row r="567" spans="2:5" x14ac:dyDescent="0.25">
      <c r="B567" s="16" t="s">
        <v>72</v>
      </c>
      <c r="C567" s="15">
        <v>11</v>
      </c>
      <c r="D567" s="26"/>
      <c r="E567" s="26"/>
    </row>
    <row r="568" spans="2:5" x14ac:dyDescent="0.25">
      <c r="B568" s="16" t="s">
        <v>76</v>
      </c>
      <c r="C568" s="15">
        <v>1</v>
      </c>
      <c r="D568" s="26"/>
      <c r="E568" s="26"/>
    </row>
    <row r="569" spans="2:5" x14ac:dyDescent="0.25">
      <c r="B569" s="16" t="s">
        <v>73</v>
      </c>
      <c r="C569" s="15">
        <v>5</v>
      </c>
      <c r="D569" s="26"/>
      <c r="E569" s="26"/>
    </row>
    <row r="570" spans="2:5" x14ac:dyDescent="0.25">
      <c r="B570" s="16" t="s">
        <v>71</v>
      </c>
      <c r="C570" s="15">
        <v>3</v>
      </c>
      <c r="D570" s="26"/>
      <c r="E570" s="26"/>
    </row>
    <row r="571" spans="2:5" x14ac:dyDescent="0.25">
      <c r="B571" s="12" t="s">
        <v>11</v>
      </c>
      <c r="C571" s="13">
        <v>75</v>
      </c>
      <c r="D571" s="27">
        <f>C572/C571</f>
        <v>0.45333333333333331</v>
      </c>
      <c r="E571" s="27">
        <f>C572/(C571-C574-C577-C578)</f>
        <v>0.79069767441860461</v>
      </c>
    </row>
    <row r="572" spans="2:5" x14ac:dyDescent="0.25">
      <c r="B572" s="23" t="s">
        <v>78</v>
      </c>
      <c r="C572" s="15">
        <v>34</v>
      </c>
      <c r="D572" s="26"/>
      <c r="E572" s="26"/>
    </row>
    <row r="573" spans="2:5" x14ac:dyDescent="0.25">
      <c r="B573" s="23" t="s">
        <v>74</v>
      </c>
      <c r="C573" s="15">
        <v>11</v>
      </c>
      <c r="D573" s="26"/>
      <c r="E573" s="26"/>
    </row>
    <row r="574" spans="2:5" x14ac:dyDescent="0.25">
      <c r="B574" s="16" t="s">
        <v>72</v>
      </c>
      <c r="C574" s="15">
        <v>6</v>
      </c>
      <c r="D574" s="26"/>
      <c r="E574" s="26"/>
    </row>
    <row r="575" spans="2:5" x14ac:dyDescent="0.25">
      <c r="B575" s="16" t="s">
        <v>71</v>
      </c>
      <c r="C575" s="15">
        <v>5</v>
      </c>
      <c r="D575" s="26"/>
      <c r="E575" s="26"/>
    </row>
    <row r="576" spans="2:5" x14ac:dyDescent="0.25">
      <c r="B576" s="23" t="s">
        <v>75</v>
      </c>
      <c r="C576" s="15">
        <v>30</v>
      </c>
      <c r="D576" s="26"/>
      <c r="E576" s="26"/>
    </row>
    <row r="577" spans="2:5" x14ac:dyDescent="0.25">
      <c r="B577" s="16" t="s">
        <v>70</v>
      </c>
      <c r="C577" s="15">
        <v>11</v>
      </c>
      <c r="D577" s="26"/>
      <c r="E577" s="26"/>
    </row>
    <row r="578" spans="2:5" x14ac:dyDescent="0.25">
      <c r="B578" s="16" t="s">
        <v>72</v>
      </c>
      <c r="C578" s="15">
        <v>15</v>
      </c>
      <c r="D578" s="26"/>
      <c r="E578" s="26"/>
    </row>
    <row r="579" spans="2:5" x14ac:dyDescent="0.25">
      <c r="B579" s="16" t="s">
        <v>76</v>
      </c>
      <c r="C579" s="15">
        <v>3</v>
      </c>
      <c r="D579" s="26"/>
      <c r="E579" s="26"/>
    </row>
    <row r="580" spans="2:5" x14ac:dyDescent="0.25">
      <c r="B580" s="16" t="s">
        <v>73</v>
      </c>
      <c r="C580" s="15">
        <v>1</v>
      </c>
      <c r="D580" s="26"/>
      <c r="E580" s="26"/>
    </row>
    <row r="581" spans="2:5" x14ac:dyDescent="0.25">
      <c r="B581" s="12" t="s">
        <v>23</v>
      </c>
      <c r="C581" s="13">
        <v>192</v>
      </c>
      <c r="D581" s="27">
        <f>C582/C581</f>
        <v>0.36458333333333331</v>
      </c>
      <c r="E581" s="27">
        <f>C582/(C581-C584-C585-C588-C589)</f>
        <v>0.60344827586206895</v>
      </c>
    </row>
    <row r="582" spans="2:5" x14ac:dyDescent="0.25">
      <c r="B582" s="23" t="s">
        <v>78</v>
      </c>
      <c r="C582" s="15">
        <v>70</v>
      </c>
      <c r="D582" s="26"/>
      <c r="E582" s="26"/>
    </row>
    <row r="583" spans="2:5" x14ac:dyDescent="0.25">
      <c r="B583" s="23" t="s">
        <v>74</v>
      </c>
      <c r="C583" s="15">
        <v>31</v>
      </c>
      <c r="D583" s="26"/>
      <c r="E583" s="26"/>
    </row>
    <row r="584" spans="2:5" x14ac:dyDescent="0.25">
      <c r="B584" s="16" t="s">
        <v>70</v>
      </c>
      <c r="C584" s="15">
        <v>1</v>
      </c>
      <c r="D584" s="26"/>
      <c r="E584" s="26"/>
    </row>
    <row r="585" spans="2:5" x14ac:dyDescent="0.25">
      <c r="B585" s="16" t="s">
        <v>72</v>
      </c>
      <c r="C585" s="15">
        <v>16</v>
      </c>
      <c r="D585" s="26"/>
      <c r="E585" s="26"/>
    </row>
    <row r="586" spans="2:5" x14ac:dyDescent="0.25">
      <c r="B586" s="16" t="s">
        <v>71</v>
      </c>
      <c r="C586" s="15">
        <v>14</v>
      </c>
      <c r="D586" s="26"/>
      <c r="E586" s="26"/>
    </row>
    <row r="587" spans="2:5" x14ac:dyDescent="0.25">
      <c r="B587" s="23" t="s">
        <v>75</v>
      </c>
      <c r="C587" s="15">
        <v>91</v>
      </c>
      <c r="D587" s="26"/>
      <c r="E587" s="26"/>
    </row>
    <row r="588" spans="2:5" x14ac:dyDescent="0.25">
      <c r="B588" s="16" t="s">
        <v>70</v>
      </c>
      <c r="C588" s="15">
        <v>15</v>
      </c>
      <c r="D588" s="26"/>
      <c r="E588" s="26"/>
    </row>
    <row r="589" spans="2:5" x14ac:dyDescent="0.25">
      <c r="B589" s="16" t="s">
        <v>72</v>
      </c>
      <c r="C589" s="15">
        <v>44</v>
      </c>
      <c r="D589" s="26"/>
      <c r="E589" s="26"/>
    </row>
    <row r="590" spans="2:5" x14ac:dyDescent="0.25">
      <c r="B590" s="16" t="s">
        <v>76</v>
      </c>
      <c r="C590" s="15">
        <v>4</v>
      </c>
      <c r="D590" s="26"/>
      <c r="E590" s="26"/>
    </row>
    <row r="591" spans="2:5" x14ac:dyDescent="0.25">
      <c r="B591" s="16" t="s">
        <v>73</v>
      </c>
      <c r="C591" s="15">
        <v>14</v>
      </c>
      <c r="D591" s="26"/>
      <c r="E591" s="26"/>
    </row>
    <row r="592" spans="2:5" x14ac:dyDescent="0.25">
      <c r="B592" s="16" t="s">
        <v>71</v>
      </c>
      <c r="C592" s="15">
        <v>14</v>
      </c>
      <c r="D592" s="26"/>
      <c r="E592" s="26"/>
    </row>
    <row r="593" spans="2:5" x14ac:dyDescent="0.25">
      <c r="B593" s="12" t="s">
        <v>9</v>
      </c>
      <c r="C593" s="13">
        <v>13</v>
      </c>
      <c r="D593" s="27">
        <f>C594/C593</f>
        <v>0.46153846153846156</v>
      </c>
      <c r="E593" s="27">
        <f>C594/(C593-C596-C598)</f>
        <v>0.8571428571428571</v>
      </c>
    </row>
    <row r="594" spans="2:5" x14ac:dyDescent="0.25">
      <c r="B594" s="23" t="s">
        <v>78</v>
      </c>
      <c r="C594" s="15">
        <v>6</v>
      </c>
      <c r="D594" s="26"/>
      <c r="E594" s="26"/>
    </row>
    <row r="595" spans="2:5" x14ac:dyDescent="0.25">
      <c r="B595" s="23" t="s">
        <v>74</v>
      </c>
      <c r="C595" s="15">
        <v>4</v>
      </c>
      <c r="D595" s="26"/>
      <c r="E595" s="26"/>
    </row>
    <row r="596" spans="2:5" x14ac:dyDescent="0.25">
      <c r="B596" s="16" t="s">
        <v>72</v>
      </c>
      <c r="C596" s="15">
        <v>4</v>
      </c>
      <c r="D596" s="26"/>
      <c r="E596" s="26"/>
    </row>
    <row r="597" spans="2:5" x14ac:dyDescent="0.25">
      <c r="B597" s="23" t="s">
        <v>75</v>
      </c>
      <c r="C597" s="15">
        <v>3</v>
      </c>
      <c r="D597" s="26"/>
      <c r="E597" s="26"/>
    </row>
    <row r="598" spans="2:5" x14ac:dyDescent="0.25">
      <c r="B598" s="16" t="s">
        <v>72</v>
      </c>
      <c r="C598" s="15">
        <v>2</v>
      </c>
      <c r="D598" s="26"/>
      <c r="E598" s="26"/>
    </row>
    <row r="599" spans="2:5" x14ac:dyDescent="0.25">
      <c r="B599" s="16" t="s">
        <v>71</v>
      </c>
      <c r="C599" s="15">
        <v>1</v>
      </c>
      <c r="D599" s="26"/>
      <c r="E599" s="26"/>
    </row>
    <row r="600" spans="2:5" x14ac:dyDescent="0.25">
      <c r="B600" s="12" t="s">
        <v>64</v>
      </c>
      <c r="C600" s="13">
        <v>17</v>
      </c>
      <c r="D600" s="27">
        <f>C601/C600</f>
        <v>0.70588235294117652</v>
      </c>
      <c r="E600" s="27">
        <f>C601/(C600-C603)</f>
        <v>0.8571428571428571</v>
      </c>
    </row>
    <row r="601" spans="2:5" x14ac:dyDescent="0.25">
      <c r="B601" s="23" t="s">
        <v>78</v>
      </c>
      <c r="C601" s="15">
        <v>12</v>
      </c>
      <c r="D601" s="26"/>
      <c r="E601" s="26"/>
    </row>
    <row r="602" spans="2:5" x14ac:dyDescent="0.25">
      <c r="B602" s="23" t="s">
        <v>75</v>
      </c>
      <c r="C602" s="15">
        <v>5</v>
      </c>
      <c r="D602" s="26"/>
      <c r="E602" s="26"/>
    </row>
    <row r="603" spans="2:5" x14ac:dyDescent="0.25">
      <c r="B603" s="16" t="s">
        <v>72</v>
      </c>
      <c r="C603" s="15">
        <v>3</v>
      </c>
      <c r="D603" s="26"/>
      <c r="E603" s="26"/>
    </row>
    <row r="604" spans="2:5" x14ac:dyDescent="0.25">
      <c r="B604" s="16" t="s">
        <v>73</v>
      </c>
      <c r="C604" s="15">
        <v>1</v>
      </c>
      <c r="D604" s="26"/>
      <c r="E604" s="26"/>
    </row>
    <row r="605" spans="2:5" ht="13.8" thickBot="1" x14ac:dyDescent="0.3">
      <c r="B605" s="16" t="s">
        <v>71</v>
      </c>
      <c r="C605" s="15">
        <v>1</v>
      </c>
      <c r="D605" s="26"/>
      <c r="E605" s="26"/>
    </row>
    <row r="606" spans="2:5" ht="13.8" thickBot="1" x14ac:dyDescent="0.3">
      <c r="B606" s="10" t="s">
        <v>49</v>
      </c>
      <c r="C606" s="11">
        <v>3548</v>
      </c>
      <c r="D606" s="25">
        <f>(C608+C614+C626+C639+C649+C662+C672+C682+C694+C705+C711+C722+C733+C743+C753+C764+C771+C785+C794+C803+C809)/C606</f>
        <v>0.68179255918827508</v>
      </c>
      <c r="E606" s="25">
        <f>(C608+C614+C626+C639+C649+C662+C672+C682+C694+C705+C711+C722+C733+C743+C753+C764+C771+C785+C794+C803+C809)/(C606-C610-C611-C616-C617-C621-C622-C628-C629-C633-C634-C641-C644-C645-C651-C652-C657-C658-C666-C667-C674-C678-C679-C684-C685-C688-C689-C696-C699-C700-C707-C708-C713-C716-C717-C724-C727-C728-C735-C737-C738-C745-C747-C748-C755-C756-C759-C760-C766-C767-C773-C774-C779-C780-C787-C789-C790-C796-C798-C799-C805-C806-C811-C814-C815)</f>
        <v>0.88543191800878474</v>
      </c>
    </row>
    <row r="607" spans="2:5" x14ac:dyDescent="0.25">
      <c r="B607" s="12" t="s">
        <v>16</v>
      </c>
      <c r="C607" s="13">
        <v>56</v>
      </c>
      <c r="D607" s="27">
        <f>C608/C607</f>
        <v>0.8571428571428571</v>
      </c>
      <c r="E607" s="27">
        <f>C608/(C607-C610-C611)</f>
        <v>0.96</v>
      </c>
    </row>
    <row r="608" spans="2:5" x14ac:dyDescent="0.25">
      <c r="B608" s="23" t="s">
        <v>78</v>
      </c>
      <c r="C608" s="15">
        <v>48</v>
      </c>
      <c r="D608" s="26"/>
      <c r="E608" s="26"/>
    </row>
    <row r="609" spans="2:5" x14ac:dyDescent="0.25">
      <c r="B609" s="23" t="s">
        <v>75</v>
      </c>
      <c r="C609" s="15">
        <v>8</v>
      </c>
      <c r="D609" s="26"/>
      <c r="E609" s="26"/>
    </row>
    <row r="610" spans="2:5" x14ac:dyDescent="0.25">
      <c r="B610" s="16" t="s">
        <v>70</v>
      </c>
      <c r="C610" s="15">
        <v>2</v>
      </c>
      <c r="D610" s="26"/>
      <c r="E610" s="26"/>
    </row>
    <row r="611" spans="2:5" x14ac:dyDescent="0.25">
      <c r="B611" s="16" t="s">
        <v>72</v>
      </c>
      <c r="C611" s="15">
        <v>4</v>
      </c>
      <c r="D611" s="26"/>
      <c r="E611" s="26"/>
    </row>
    <row r="612" spans="2:5" x14ac:dyDescent="0.25">
      <c r="B612" s="16" t="s">
        <v>71</v>
      </c>
      <c r="C612" s="15">
        <v>2</v>
      </c>
      <c r="D612" s="26"/>
      <c r="E612" s="26"/>
    </row>
    <row r="613" spans="2:5" x14ac:dyDescent="0.25">
      <c r="B613" s="12" t="s">
        <v>60</v>
      </c>
      <c r="C613" s="13">
        <v>94</v>
      </c>
      <c r="D613" s="27">
        <f>C614/C613</f>
        <v>0.58510638297872342</v>
      </c>
      <c r="E613" s="27">
        <f>C614/(C613-C616-C617-C621-C622)</f>
        <v>0.79710144927536231</v>
      </c>
    </row>
    <row r="614" spans="2:5" x14ac:dyDescent="0.25">
      <c r="B614" s="23" t="s">
        <v>78</v>
      </c>
      <c r="C614" s="15">
        <v>55</v>
      </c>
      <c r="D614" s="26"/>
      <c r="E614" s="26"/>
    </row>
    <row r="615" spans="2:5" x14ac:dyDescent="0.25">
      <c r="B615" s="23" t="s">
        <v>74</v>
      </c>
      <c r="C615" s="15">
        <v>16</v>
      </c>
      <c r="D615" s="26"/>
      <c r="E615" s="26"/>
    </row>
    <row r="616" spans="2:5" x14ac:dyDescent="0.25">
      <c r="B616" s="16" t="s">
        <v>70</v>
      </c>
      <c r="C616" s="15">
        <v>5</v>
      </c>
      <c r="D616" s="26"/>
      <c r="E616" s="26"/>
    </row>
    <row r="617" spans="2:5" x14ac:dyDescent="0.25">
      <c r="B617" s="16" t="s">
        <v>72</v>
      </c>
      <c r="C617" s="15">
        <v>4</v>
      </c>
      <c r="D617" s="26"/>
      <c r="E617" s="26"/>
    </row>
    <row r="618" spans="2:5" x14ac:dyDescent="0.25">
      <c r="B618" s="16" t="s">
        <v>73</v>
      </c>
      <c r="C618" s="15">
        <v>6</v>
      </c>
      <c r="D618" s="26"/>
      <c r="E618" s="26"/>
    </row>
    <row r="619" spans="2:5" x14ac:dyDescent="0.25">
      <c r="B619" s="16" t="s">
        <v>71</v>
      </c>
      <c r="C619" s="15">
        <v>1</v>
      </c>
      <c r="D619" s="26"/>
      <c r="E619" s="26"/>
    </row>
    <row r="620" spans="2:5" x14ac:dyDescent="0.25">
      <c r="B620" s="23" t="s">
        <v>75</v>
      </c>
      <c r="C620" s="15">
        <v>23</v>
      </c>
      <c r="D620" s="26"/>
      <c r="E620" s="26"/>
    </row>
    <row r="621" spans="2:5" x14ac:dyDescent="0.25">
      <c r="B621" s="16" t="s">
        <v>70</v>
      </c>
      <c r="C621" s="15">
        <v>11</v>
      </c>
      <c r="D621" s="26"/>
      <c r="E621" s="26"/>
    </row>
    <row r="622" spans="2:5" x14ac:dyDescent="0.25">
      <c r="B622" s="16" t="s">
        <v>72</v>
      </c>
      <c r="C622" s="15">
        <v>5</v>
      </c>
      <c r="D622" s="26"/>
      <c r="E622" s="26"/>
    </row>
    <row r="623" spans="2:5" x14ac:dyDescent="0.25">
      <c r="B623" s="16" t="s">
        <v>76</v>
      </c>
      <c r="C623" s="15">
        <v>3</v>
      </c>
      <c r="D623" s="26"/>
      <c r="E623" s="26"/>
    </row>
    <row r="624" spans="2:5" x14ac:dyDescent="0.25">
      <c r="B624" s="16" t="s">
        <v>71</v>
      </c>
      <c r="C624" s="15">
        <v>4</v>
      </c>
      <c r="D624" s="26"/>
      <c r="E624" s="26"/>
    </row>
    <row r="625" spans="2:5" x14ac:dyDescent="0.25">
      <c r="B625" s="12" t="s">
        <v>0</v>
      </c>
      <c r="C625" s="13">
        <v>1541</v>
      </c>
      <c r="D625" s="27">
        <f>C626/C625</f>
        <v>0.74626865671641796</v>
      </c>
      <c r="E625" s="27">
        <f>C626/(C625-C628-C629-C633-C634)</f>
        <v>0.89078233927188222</v>
      </c>
    </row>
    <row r="626" spans="2:5" x14ac:dyDescent="0.25">
      <c r="B626" s="23" t="s">
        <v>78</v>
      </c>
      <c r="C626" s="15">
        <v>1150</v>
      </c>
      <c r="D626" s="26"/>
      <c r="E626" s="26"/>
    </row>
    <row r="627" spans="2:5" x14ac:dyDescent="0.25">
      <c r="B627" s="23" t="s">
        <v>74</v>
      </c>
      <c r="C627" s="15">
        <v>25</v>
      </c>
      <c r="D627" s="26"/>
      <c r="E627" s="26"/>
    </row>
    <row r="628" spans="2:5" x14ac:dyDescent="0.25">
      <c r="B628" s="16" t="s">
        <v>70</v>
      </c>
      <c r="C628" s="15">
        <v>2</v>
      </c>
      <c r="D628" s="26"/>
      <c r="E628" s="26"/>
    </row>
    <row r="629" spans="2:5" x14ac:dyDescent="0.25">
      <c r="B629" s="16" t="s">
        <v>72</v>
      </c>
      <c r="C629" s="15">
        <v>10</v>
      </c>
      <c r="D629" s="26"/>
      <c r="E629" s="26"/>
    </row>
    <row r="630" spans="2:5" x14ac:dyDescent="0.25">
      <c r="B630" s="16" t="s">
        <v>73</v>
      </c>
      <c r="C630" s="15">
        <v>3</v>
      </c>
      <c r="D630" s="26"/>
      <c r="E630" s="26"/>
    </row>
    <row r="631" spans="2:5" x14ac:dyDescent="0.25">
      <c r="B631" s="16" t="s">
        <v>71</v>
      </c>
      <c r="C631" s="15">
        <v>10</v>
      </c>
      <c r="D631" s="26"/>
      <c r="E631" s="26"/>
    </row>
    <row r="632" spans="2:5" x14ac:dyDescent="0.25">
      <c r="B632" s="23" t="s">
        <v>75</v>
      </c>
      <c r="C632" s="15">
        <v>366</v>
      </c>
      <c r="D632" s="26"/>
      <c r="E632" s="26"/>
    </row>
    <row r="633" spans="2:5" x14ac:dyDescent="0.25">
      <c r="B633" s="16" t="s">
        <v>70</v>
      </c>
      <c r="C633" s="15">
        <v>133</v>
      </c>
      <c r="D633" s="26"/>
      <c r="E633" s="26"/>
    </row>
    <row r="634" spans="2:5" x14ac:dyDescent="0.25">
      <c r="B634" s="16" t="s">
        <v>72</v>
      </c>
      <c r="C634" s="15">
        <v>105</v>
      </c>
      <c r="D634" s="26"/>
      <c r="E634" s="26"/>
    </row>
    <row r="635" spans="2:5" x14ac:dyDescent="0.25">
      <c r="B635" s="16" t="s">
        <v>76</v>
      </c>
      <c r="C635" s="15">
        <v>21</v>
      </c>
      <c r="D635" s="26"/>
      <c r="E635" s="26"/>
    </row>
    <row r="636" spans="2:5" x14ac:dyDescent="0.25">
      <c r="B636" s="16" t="s">
        <v>73</v>
      </c>
      <c r="C636" s="15">
        <v>63</v>
      </c>
      <c r="D636" s="26"/>
      <c r="E636" s="26"/>
    </row>
    <row r="637" spans="2:5" x14ac:dyDescent="0.25">
      <c r="B637" s="16" t="s">
        <v>71</v>
      </c>
      <c r="C637" s="15">
        <v>44</v>
      </c>
      <c r="D637" s="26"/>
      <c r="E637" s="26"/>
    </row>
    <row r="638" spans="2:5" x14ac:dyDescent="0.25">
      <c r="B638" s="12" t="s">
        <v>10</v>
      </c>
      <c r="C638" s="13">
        <v>106</v>
      </c>
      <c r="D638" s="27">
        <f>C639/C638</f>
        <v>0.69811320754716977</v>
      </c>
      <c r="E638" s="27">
        <f>C639/(C638-C641-C644-C645)</f>
        <v>0.93670886075949367</v>
      </c>
    </row>
    <row r="639" spans="2:5" x14ac:dyDescent="0.25">
      <c r="B639" s="23" t="s">
        <v>78</v>
      </c>
      <c r="C639" s="15">
        <v>74</v>
      </c>
      <c r="D639" s="26"/>
      <c r="E639" s="26"/>
    </row>
    <row r="640" spans="2:5" x14ac:dyDescent="0.25">
      <c r="B640" s="23" t="s">
        <v>74</v>
      </c>
      <c r="C640" s="15">
        <v>2</v>
      </c>
      <c r="D640" s="26"/>
      <c r="E640" s="26"/>
    </row>
    <row r="641" spans="2:5" x14ac:dyDescent="0.25">
      <c r="B641" s="16" t="s">
        <v>72</v>
      </c>
      <c r="C641" s="15">
        <v>1</v>
      </c>
      <c r="D641" s="26"/>
      <c r="E641" s="26"/>
    </row>
    <row r="642" spans="2:5" x14ac:dyDescent="0.25">
      <c r="B642" s="16" t="s">
        <v>71</v>
      </c>
      <c r="C642" s="15">
        <v>1</v>
      </c>
      <c r="D642" s="26"/>
      <c r="E642" s="26"/>
    </row>
    <row r="643" spans="2:5" x14ac:dyDescent="0.25">
      <c r="B643" s="23" t="s">
        <v>75</v>
      </c>
      <c r="C643" s="15">
        <v>30</v>
      </c>
      <c r="D643" s="26"/>
      <c r="E643" s="26"/>
    </row>
    <row r="644" spans="2:5" x14ac:dyDescent="0.25">
      <c r="B644" s="16" t="s">
        <v>70</v>
      </c>
      <c r="C644" s="15">
        <v>12</v>
      </c>
      <c r="D644" s="26"/>
      <c r="E644" s="26"/>
    </row>
    <row r="645" spans="2:5" x14ac:dyDescent="0.25">
      <c r="B645" s="16" t="s">
        <v>72</v>
      </c>
      <c r="C645" s="15">
        <v>14</v>
      </c>
      <c r="D645" s="26"/>
      <c r="E645" s="26"/>
    </row>
    <row r="646" spans="2:5" x14ac:dyDescent="0.25">
      <c r="B646" s="16" t="s">
        <v>76</v>
      </c>
      <c r="C646" s="15">
        <v>1</v>
      </c>
      <c r="D646" s="26"/>
      <c r="E646" s="26"/>
    </row>
    <row r="647" spans="2:5" x14ac:dyDescent="0.25">
      <c r="B647" s="16" t="s">
        <v>71</v>
      </c>
      <c r="C647" s="15">
        <v>3</v>
      </c>
      <c r="D647" s="26"/>
      <c r="E647" s="26"/>
    </row>
    <row r="648" spans="2:5" x14ac:dyDescent="0.25">
      <c r="B648" s="12" t="s">
        <v>2</v>
      </c>
      <c r="C648" s="13">
        <v>186</v>
      </c>
      <c r="D648" s="27">
        <f>C649/C648</f>
        <v>0.59139784946236562</v>
      </c>
      <c r="E648" s="27">
        <f>C649/(C648-C651-C652-C657-C658)</f>
        <v>0.87301587301587302</v>
      </c>
    </row>
    <row r="649" spans="2:5" x14ac:dyDescent="0.25">
      <c r="B649" s="23" t="s">
        <v>78</v>
      </c>
      <c r="C649" s="15">
        <v>110</v>
      </c>
      <c r="D649" s="26"/>
      <c r="E649" s="26"/>
    </row>
    <row r="650" spans="2:5" x14ac:dyDescent="0.25">
      <c r="B650" s="23" t="s">
        <v>74</v>
      </c>
      <c r="C650" s="15">
        <v>26</v>
      </c>
      <c r="D650" s="26"/>
      <c r="E650" s="26"/>
    </row>
    <row r="651" spans="2:5" x14ac:dyDescent="0.25">
      <c r="B651" s="16" t="s">
        <v>70</v>
      </c>
      <c r="C651" s="15">
        <v>7</v>
      </c>
      <c r="D651" s="26"/>
      <c r="E651" s="26"/>
    </row>
    <row r="652" spans="2:5" x14ac:dyDescent="0.25">
      <c r="B652" s="16" t="s">
        <v>72</v>
      </c>
      <c r="C652" s="15">
        <v>10</v>
      </c>
      <c r="D652" s="26"/>
      <c r="E652" s="26"/>
    </row>
    <row r="653" spans="2:5" x14ac:dyDescent="0.25">
      <c r="B653" s="16" t="s">
        <v>76</v>
      </c>
      <c r="C653" s="15">
        <v>1</v>
      </c>
      <c r="D653" s="26"/>
      <c r="E653" s="26"/>
    </row>
    <row r="654" spans="2:5" x14ac:dyDescent="0.25">
      <c r="B654" s="16" t="s">
        <v>73</v>
      </c>
      <c r="C654" s="15">
        <v>4</v>
      </c>
      <c r="D654" s="26"/>
      <c r="E654" s="26"/>
    </row>
    <row r="655" spans="2:5" x14ac:dyDescent="0.25">
      <c r="B655" s="16" t="s">
        <v>71</v>
      </c>
      <c r="C655" s="15">
        <v>4</v>
      </c>
      <c r="D655" s="26"/>
      <c r="E655" s="26"/>
    </row>
    <row r="656" spans="2:5" x14ac:dyDescent="0.25">
      <c r="B656" s="23" t="s">
        <v>75</v>
      </c>
      <c r="C656" s="15">
        <v>50</v>
      </c>
      <c r="D656" s="26"/>
      <c r="E656" s="26"/>
    </row>
    <row r="657" spans="2:5" x14ac:dyDescent="0.25">
      <c r="B657" s="16" t="s">
        <v>70</v>
      </c>
      <c r="C657" s="15">
        <v>22</v>
      </c>
      <c r="D657" s="26"/>
      <c r="E657" s="26"/>
    </row>
    <row r="658" spans="2:5" x14ac:dyDescent="0.25">
      <c r="B658" s="16" t="s">
        <v>72</v>
      </c>
      <c r="C658" s="15">
        <v>21</v>
      </c>
      <c r="D658" s="26"/>
      <c r="E658" s="26"/>
    </row>
    <row r="659" spans="2:5" x14ac:dyDescent="0.25">
      <c r="B659" s="16" t="s">
        <v>76</v>
      </c>
      <c r="C659" s="15">
        <v>3</v>
      </c>
      <c r="D659" s="26"/>
      <c r="E659" s="26"/>
    </row>
    <row r="660" spans="2:5" x14ac:dyDescent="0.25">
      <c r="B660" s="16" t="s">
        <v>71</v>
      </c>
      <c r="C660" s="15">
        <v>4</v>
      </c>
      <c r="D660" s="26"/>
      <c r="E660" s="26"/>
    </row>
    <row r="661" spans="2:5" x14ac:dyDescent="0.25">
      <c r="B661" s="12" t="s">
        <v>56</v>
      </c>
      <c r="C661" s="13">
        <v>120</v>
      </c>
      <c r="D661" s="27">
        <f>C662/C661</f>
        <v>0.67500000000000004</v>
      </c>
      <c r="E661" s="27">
        <f>C662/(C661-C666-C667)</f>
        <v>0.93103448275862066</v>
      </c>
    </row>
    <row r="662" spans="2:5" x14ac:dyDescent="0.25">
      <c r="B662" s="23" t="s">
        <v>78</v>
      </c>
      <c r="C662" s="15">
        <v>81</v>
      </c>
      <c r="D662" s="26"/>
      <c r="E662" s="26"/>
    </row>
    <row r="663" spans="2:5" x14ac:dyDescent="0.25">
      <c r="B663" s="23" t="s">
        <v>74</v>
      </c>
      <c r="C663" s="15">
        <v>1</v>
      </c>
      <c r="D663" s="26"/>
      <c r="E663" s="26"/>
    </row>
    <row r="664" spans="2:5" x14ac:dyDescent="0.25">
      <c r="B664" s="16" t="s">
        <v>71</v>
      </c>
      <c r="C664" s="15">
        <v>1</v>
      </c>
      <c r="D664" s="26"/>
      <c r="E664" s="26"/>
    </row>
    <row r="665" spans="2:5" x14ac:dyDescent="0.25">
      <c r="B665" s="23" t="s">
        <v>75</v>
      </c>
      <c r="C665" s="15">
        <v>38</v>
      </c>
      <c r="D665" s="26"/>
      <c r="E665" s="26"/>
    </row>
    <row r="666" spans="2:5" x14ac:dyDescent="0.25">
      <c r="B666" s="16" t="s">
        <v>70</v>
      </c>
      <c r="C666" s="15">
        <v>25</v>
      </c>
      <c r="D666" s="26"/>
      <c r="E666" s="26"/>
    </row>
    <row r="667" spans="2:5" x14ac:dyDescent="0.25">
      <c r="B667" s="16" t="s">
        <v>72</v>
      </c>
      <c r="C667" s="15">
        <v>8</v>
      </c>
      <c r="D667" s="26"/>
      <c r="E667" s="26"/>
    </row>
    <row r="668" spans="2:5" x14ac:dyDescent="0.25">
      <c r="B668" s="16" t="s">
        <v>76</v>
      </c>
      <c r="C668" s="15">
        <v>2</v>
      </c>
      <c r="D668" s="26"/>
      <c r="E668" s="26"/>
    </row>
    <row r="669" spans="2:5" x14ac:dyDescent="0.25">
      <c r="B669" s="16" t="s">
        <v>73</v>
      </c>
      <c r="C669" s="15">
        <v>2</v>
      </c>
      <c r="D669" s="26"/>
      <c r="E669" s="26"/>
    </row>
    <row r="670" spans="2:5" x14ac:dyDescent="0.25">
      <c r="B670" s="16" t="s">
        <v>71</v>
      </c>
      <c r="C670" s="15">
        <v>1</v>
      </c>
      <c r="D670" s="26"/>
      <c r="E670" s="26"/>
    </row>
    <row r="671" spans="2:5" x14ac:dyDescent="0.25">
      <c r="B671" s="12" t="s">
        <v>7</v>
      </c>
      <c r="C671" s="13">
        <v>30</v>
      </c>
      <c r="D671" s="27">
        <f>C672/C671</f>
        <v>0.73333333333333328</v>
      </c>
      <c r="E671" s="27">
        <f>C672/(C671-C674-C678-C679)</f>
        <v>0.81481481481481477</v>
      </c>
    </row>
    <row r="672" spans="2:5" x14ac:dyDescent="0.25">
      <c r="B672" s="23" t="s">
        <v>78</v>
      </c>
      <c r="C672" s="15">
        <v>22</v>
      </c>
      <c r="D672" s="26"/>
      <c r="E672" s="26"/>
    </row>
    <row r="673" spans="2:5" x14ac:dyDescent="0.25">
      <c r="B673" s="23" t="s">
        <v>74</v>
      </c>
      <c r="C673" s="15">
        <v>4</v>
      </c>
      <c r="D673" s="26"/>
      <c r="E673" s="26"/>
    </row>
    <row r="674" spans="2:5" x14ac:dyDescent="0.25">
      <c r="B674" s="16" t="s">
        <v>72</v>
      </c>
      <c r="C674" s="15">
        <v>1</v>
      </c>
      <c r="D674" s="26"/>
      <c r="E674" s="26"/>
    </row>
    <row r="675" spans="2:5" x14ac:dyDescent="0.25">
      <c r="B675" s="16" t="s">
        <v>73</v>
      </c>
      <c r="C675" s="15">
        <v>2</v>
      </c>
      <c r="D675" s="26"/>
      <c r="E675" s="26"/>
    </row>
    <row r="676" spans="2:5" x14ac:dyDescent="0.25">
      <c r="B676" s="16" t="s">
        <v>71</v>
      </c>
      <c r="C676" s="15">
        <v>1</v>
      </c>
      <c r="D676" s="26"/>
      <c r="E676" s="26"/>
    </row>
    <row r="677" spans="2:5" x14ac:dyDescent="0.25">
      <c r="B677" s="23" t="s">
        <v>75</v>
      </c>
      <c r="C677" s="15">
        <v>4</v>
      </c>
      <c r="D677" s="26"/>
      <c r="E677" s="26"/>
    </row>
    <row r="678" spans="2:5" x14ac:dyDescent="0.25">
      <c r="B678" s="16" t="s">
        <v>70</v>
      </c>
      <c r="C678" s="15">
        <v>1</v>
      </c>
      <c r="D678" s="26"/>
      <c r="E678" s="26"/>
    </row>
    <row r="679" spans="2:5" x14ac:dyDescent="0.25">
      <c r="B679" s="16" t="s">
        <v>72</v>
      </c>
      <c r="C679" s="15">
        <v>1</v>
      </c>
      <c r="D679" s="26"/>
      <c r="E679" s="26"/>
    </row>
    <row r="680" spans="2:5" x14ac:dyDescent="0.25">
      <c r="B680" s="16" t="s">
        <v>73</v>
      </c>
      <c r="C680" s="15">
        <v>2</v>
      </c>
      <c r="D680" s="26"/>
      <c r="E680" s="26"/>
    </row>
    <row r="681" spans="2:5" x14ac:dyDescent="0.25">
      <c r="B681" s="12" t="s">
        <v>14</v>
      </c>
      <c r="C681" s="13">
        <v>81</v>
      </c>
      <c r="D681" s="27">
        <f>C682/C681</f>
        <v>0.5679012345679012</v>
      </c>
      <c r="E681" s="27">
        <f>C682/(C681-C684-C685-C688-C689)</f>
        <v>0.88461538461538458</v>
      </c>
    </row>
    <row r="682" spans="2:5" x14ac:dyDescent="0.25">
      <c r="B682" s="23" t="s">
        <v>78</v>
      </c>
      <c r="C682" s="15">
        <v>46</v>
      </c>
      <c r="D682" s="26"/>
      <c r="E682" s="26"/>
    </row>
    <row r="683" spans="2:5" x14ac:dyDescent="0.25">
      <c r="B683" s="23" t="s">
        <v>74</v>
      </c>
      <c r="C683" s="15">
        <v>9</v>
      </c>
      <c r="D683" s="26"/>
      <c r="E683" s="26"/>
    </row>
    <row r="684" spans="2:5" x14ac:dyDescent="0.25">
      <c r="B684" s="16" t="s">
        <v>70</v>
      </c>
      <c r="C684" s="15">
        <v>3</v>
      </c>
      <c r="D684" s="26"/>
      <c r="E684" s="26"/>
    </row>
    <row r="685" spans="2:5" x14ac:dyDescent="0.25">
      <c r="B685" s="16" t="s">
        <v>72</v>
      </c>
      <c r="C685" s="15">
        <v>4</v>
      </c>
      <c r="D685" s="26"/>
      <c r="E685" s="26"/>
    </row>
    <row r="686" spans="2:5" x14ac:dyDescent="0.25">
      <c r="B686" s="16" t="s">
        <v>73</v>
      </c>
      <c r="C686" s="15">
        <v>2</v>
      </c>
      <c r="D686" s="26"/>
      <c r="E686" s="26"/>
    </row>
    <row r="687" spans="2:5" x14ac:dyDescent="0.25">
      <c r="B687" s="23" t="s">
        <v>75</v>
      </c>
      <c r="C687" s="15">
        <v>26</v>
      </c>
      <c r="D687" s="26"/>
      <c r="E687" s="26"/>
    </row>
    <row r="688" spans="2:5" x14ac:dyDescent="0.25">
      <c r="B688" s="16" t="s">
        <v>70</v>
      </c>
      <c r="C688" s="15">
        <v>11</v>
      </c>
      <c r="D688" s="26"/>
      <c r="E688" s="26"/>
    </row>
    <row r="689" spans="2:5" x14ac:dyDescent="0.25">
      <c r="B689" s="16" t="s">
        <v>72</v>
      </c>
      <c r="C689" s="15">
        <v>11</v>
      </c>
      <c r="D689" s="26"/>
      <c r="E689" s="26"/>
    </row>
    <row r="690" spans="2:5" x14ac:dyDescent="0.25">
      <c r="B690" s="16" t="s">
        <v>76</v>
      </c>
      <c r="C690" s="15">
        <v>1</v>
      </c>
      <c r="D690" s="26"/>
      <c r="E690" s="26"/>
    </row>
    <row r="691" spans="2:5" x14ac:dyDescent="0.25">
      <c r="B691" s="16" t="s">
        <v>73</v>
      </c>
      <c r="C691" s="15">
        <v>1</v>
      </c>
      <c r="D691" s="26"/>
      <c r="E691" s="26"/>
    </row>
    <row r="692" spans="2:5" x14ac:dyDescent="0.25">
      <c r="B692" s="16" t="s">
        <v>71</v>
      </c>
      <c r="C692" s="15">
        <v>2</v>
      </c>
      <c r="D692" s="26"/>
      <c r="E692" s="26"/>
    </row>
    <row r="693" spans="2:5" x14ac:dyDescent="0.25">
      <c r="B693" s="12" t="s">
        <v>12</v>
      </c>
      <c r="C693" s="13">
        <v>114</v>
      </c>
      <c r="D693" s="27">
        <f>C694/C693</f>
        <v>0.61403508771929827</v>
      </c>
      <c r="E693" s="27">
        <f>C694/(C693-C696-C699-C700)</f>
        <v>0.84337349397590367</v>
      </c>
    </row>
    <row r="694" spans="2:5" x14ac:dyDescent="0.25">
      <c r="B694" s="23" t="s">
        <v>78</v>
      </c>
      <c r="C694" s="15">
        <v>70</v>
      </c>
      <c r="D694" s="26"/>
      <c r="E694" s="26"/>
    </row>
    <row r="695" spans="2:5" x14ac:dyDescent="0.25">
      <c r="B695" s="23" t="s">
        <v>74</v>
      </c>
      <c r="C695" s="15">
        <v>3</v>
      </c>
      <c r="D695" s="26"/>
      <c r="E695" s="26"/>
    </row>
    <row r="696" spans="2:5" x14ac:dyDescent="0.25">
      <c r="B696" s="16" t="s">
        <v>72</v>
      </c>
      <c r="C696" s="15">
        <v>2</v>
      </c>
      <c r="D696" s="26"/>
      <c r="E696" s="26"/>
    </row>
    <row r="697" spans="2:5" x14ac:dyDescent="0.25">
      <c r="B697" s="16" t="s">
        <v>71</v>
      </c>
      <c r="C697" s="15">
        <v>1</v>
      </c>
      <c r="D697" s="26"/>
      <c r="E697" s="26"/>
    </row>
    <row r="698" spans="2:5" x14ac:dyDescent="0.25">
      <c r="B698" s="23" t="s">
        <v>75</v>
      </c>
      <c r="C698" s="15">
        <v>41</v>
      </c>
      <c r="D698" s="26"/>
      <c r="E698" s="26"/>
    </row>
    <row r="699" spans="2:5" x14ac:dyDescent="0.25">
      <c r="B699" s="16" t="s">
        <v>70</v>
      </c>
      <c r="C699" s="15">
        <v>19</v>
      </c>
      <c r="D699" s="26"/>
      <c r="E699" s="26"/>
    </row>
    <row r="700" spans="2:5" x14ac:dyDescent="0.25">
      <c r="B700" s="16" t="s">
        <v>72</v>
      </c>
      <c r="C700" s="15">
        <v>10</v>
      </c>
      <c r="D700" s="26"/>
      <c r="E700" s="26"/>
    </row>
    <row r="701" spans="2:5" x14ac:dyDescent="0.25">
      <c r="B701" s="16" t="s">
        <v>76</v>
      </c>
      <c r="C701" s="15">
        <v>2</v>
      </c>
      <c r="D701" s="26"/>
      <c r="E701" s="26"/>
    </row>
    <row r="702" spans="2:5" x14ac:dyDescent="0.25">
      <c r="B702" s="16" t="s">
        <v>73</v>
      </c>
      <c r="C702" s="15">
        <v>3</v>
      </c>
      <c r="D702" s="26"/>
      <c r="E702" s="26"/>
    </row>
    <row r="703" spans="2:5" x14ac:dyDescent="0.25">
      <c r="B703" s="16" t="s">
        <v>71</v>
      </c>
      <c r="C703" s="15">
        <v>7</v>
      </c>
      <c r="D703" s="26"/>
      <c r="E703" s="26"/>
    </row>
    <row r="704" spans="2:5" x14ac:dyDescent="0.25">
      <c r="B704" s="12" t="s">
        <v>62</v>
      </c>
      <c r="C704" s="13">
        <v>30</v>
      </c>
      <c r="D704" s="27">
        <f>C705/C704</f>
        <v>0.46666666666666667</v>
      </c>
      <c r="E704" s="27">
        <f>C705/(C704-C707-C708)</f>
        <v>0.875</v>
      </c>
    </row>
    <row r="705" spans="2:5" x14ac:dyDescent="0.25">
      <c r="B705" s="23" t="s">
        <v>78</v>
      </c>
      <c r="C705" s="15">
        <v>14</v>
      </c>
      <c r="D705" s="26"/>
      <c r="E705" s="26"/>
    </row>
    <row r="706" spans="2:5" x14ac:dyDescent="0.25">
      <c r="B706" s="23" t="s">
        <v>75</v>
      </c>
      <c r="C706" s="15">
        <v>16</v>
      </c>
      <c r="D706" s="26"/>
      <c r="E706" s="26"/>
    </row>
    <row r="707" spans="2:5" x14ac:dyDescent="0.25">
      <c r="B707" s="16" t="s">
        <v>70</v>
      </c>
      <c r="C707" s="15">
        <v>7</v>
      </c>
      <c r="D707" s="26"/>
      <c r="E707" s="26"/>
    </row>
    <row r="708" spans="2:5" x14ac:dyDescent="0.25">
      <c r="B708" s="16" t="s">
        <v>72</v>
      </c>
      <c r="C708" s="15">
        <v>7</v>
      </c>
      <c r="D708" s="26"/>
      <c r="E708" s="26"/>
    </row>
    <row r="709" spans="2:5" x14ac:dyDescent="0.25">
      <c r="B709" s="16" t="s">
        <v>76</v>
      </c>
      <c r="C709" s="15">
        <v>2</v>
      </c>
      <c r="D709" s="26"/>
      <c r="E709" s="26"/>
    </row>
    <row r="710" spans="2:5" x14ac:dyDescent="0.25">
      <c r="B710" s="12" t="s">
        <v>13</v>
      </c>
      <c r="C710" s="13">
        <v>227</v>
      </c>
      <c r="D710" s="27">
        <f>C711/C710</f>
        <v>0.76211453744493396</v>
      </c>
      <c r="E710" s="27">
        <f>C711/(C710-C713-C716-C717)</f>
        <v>0.93010752688172038</v>
      </c>
    </row>
    <row r="711" spans="2:5" x14ac:dyDescent="0.25">
      <c r="B711" s="23" t="s">
        <v>78</v>
      </c>
      <c r="C711" s="15">
        <v>173</v>
      </c>
      <c r="D711" s="26"/>
      <c r="E711" s="26"/>
    </row>
    <row r="712" spans="2:5" x14ac:dyDescent="0.25">
      <c r="B712" s="23" t="s">
        <v>74</v>
      </c>
      <c r="C712" s="15">
        <v>3</v>
      </c>
      <c r="D712" s="26"/>
      <c r="E712" s="26"/>
    </row>
    <row r="713" spans="2:5" x14ac:dyDescent="0.25">
      <c r="B713" s="16" t="s">
        <v>72</v>
      </c>
      <c r="C713" s="15">
        <v>2</v>
      </c>
      <c r="D713" s="26"/>
      <c r="E713" s="26"/>
    </row>
    <row r="714" spans="2:5" x14ac:dyDescent="0.25">
      <c r="B714" s="16" t="s">
        <v>71</v>
      </c>
      <c r="C714" s="15">
        <v>1</v>
      </c>
      <c r="D714" s="26"/>
      <c r="E714" s="26"/>
    </row>
    <row r="715" spans="2:5" x14ac:dyDescent="0.25">
      <c r="B715" s="23" t="s">
        <v>75</v>
      </c>
      <c r="C715" s="15">
        <v>51</v>
      </c>
      <c r="D715" s="26"/>
      <c r="E715" s="26"/>
    </row>
    <row r="716" spans="2:5" x14ac:dyDescent="0.25">
      <c r="B716" s="16" t="s">
        <v>70</v>
      </c>
      <c r="C716" s="15">
        <v>15</v>
      </c>
      <c r="D716" s="26"/>
      <c r="E716" s="26"/>
    </row>
    <row r="717" spans="2:5" x14ac:dyDescent="0.25">
      <c r="B717" s="16" t="s">
        <v>72</v>
      </c>
      <c r="C717" s="15">
        <v>24</v>
      </c>
      <c r="D717" s="26"/>
      <c r="E717" s="26"/>
    </row>
    <row r="718" spans="2:5" x14ac:dyDescent="0.25">
      <c r="B718" s="16" t="s">
        <v>76</v>
      </c>
      <c r="C718" s="15">
        <v>1</v>
      </c>
      <c r="D718" s="26"/>
      <c r="E718" s="26"/>
    </row>
    <row r="719" spans="2:5" x14ac:dyDescent="0.25">
      <c r="B719" s="16" t="s">
        <v>73</v>
      </c>
      <c r="C719" s="15">
        <v>3</v>
      </c>
      <c r="D719" s="26"/>
      <c r="E719" s="26"/>
    </row>
    <row r="720" spans="2:5" x14ac:dyDescent="0.25">
      <c r="B720" s="16" t="s">
        <v>71</v>
      </c>
      <c r="C720" s="15">
        <v>8</v>
      </c>
      <c r="D720" s="26"/>
      <c r="E720" s="26"/>
    </row>
    <row r="721" spans="2:5" x14ac:dyDescent="0.25">
      <c r="B721" s="12" t="s">
        <v>21</v>
      </c>
      <c r="C721" s="13">
        <v>128</v>
      </c>
      <c r="D721" s="27">
        <f>C722/C721</f>
        <v>0.6875</v>
      </c>
      <c r="E721" s="27">
        <f>C722/(C721-C724-C727-C728)</f>
        <v>0.88888888888888884</v>
      </c>
    </row>
    <row r="722" spans="2:5" x14ac:dyDescent="0.25">
      <c r="B722" s="23" t="s">
        <v>78</v>
      </c>
      <c r="C722" s="15">
        <v>88</v>
      </c>
      <c r="D722" s="26"/>
      <c r="E722" s="26"/>
    </row>
    <row r="723" spans="2:5" x14ac:dyDescent="0.25">
      <c r="B723" s="23" t="s">
        <v>74</v>
      </c>
      <c r="C723" s="15">
        <v>2</v>
      </c>
      <c r="D723" s="26"/>
      <c r="E723" s="26"/>
    </row>
    <row r="724" spans="2:5" x14ac:dyDescent="0.25">
      <c r="B724" s="16" t="s">
        <v>70</v>
      </c>
      <c r="C724" s="15">
        <v>1</v>
      </c>
      <c r="D724" s="26"/>
      <c r="E724" s="26"/>
    </row>
    <row r="725" spans="2:5" x14ac:dyDescent="0.25">
      <c r="B725" s="16" t="s">
        <v>71</v>
      </c>
      <c r="C725" s="15">
        <v>1</v>
      </c>
      <c r="D725" s="26"/>
      <c r="E725" s="26"/>
    </row>
    <row r="726" spans="2:5" x14ac:dyDescent="0.25">
      <c r="B726" s="23" t="s">
        <v>75</v>
      </c>
      <c r="C726" s="15">
        <v>38</v>
      </c>
      <c r="D726" s="26"/>
      <c r="E726" s="26"/>
    </row>
    <row r="727" spans="2:5" x14ac:dyDescent="0.25">
      <c r="B727" s="16" t="s">
        <v>70</v>
      </c>
      <c r="C727" s="15">
        <v>20</v>
      </c>
      <c r="D727" s="26"/>
      <c r="E727" s="26"/>
    </row>
    <row r="728" spans="2:5" x14ac:dyDescent="0.25">
      <c r="B728" s="16" t="s">
        <v>72</v>
      </c>
      <c r="C728" s="15">
        <v>8</v>
      </c>
      <c r="D728" s="26"/>
      <c r="E728" s="26"/>
    </row>
    <row r="729" spans="2:5" x14ac:dyDescent="0.25">
      <c r="B729" s="16" t="s">
        <v>76</v>
      </c>
      <c r="C729" s="15">
        <v>1</v>
      </c>
      <c r="D729" s="26"/>
      <c r="E729" s="26"/>
    </row>
    <row r="730" spans="2:5" x14ac:dyDescent="0.25">
      <c r="B730" s="16" t="s">
        <v>73</v>
      </c>
      <c r="C730" s="15">
        <v>5</v>
      </c>
      <c r="D730" s="26"/>
      <c r="E730" s="26"/>
    </row>
    <row r="731" spans="2:5" x14ac:dyDescent="0.25">
      <c r="B731" s="16" t="s">
        <v>71</v>
      </c>
      <c r="C731" s="15">
        <v>4</v>
      </c>
      <c r="D731" s="26"/>
      <c r="E731" s="26"/>
    </row>
    <row r="732" spans="2:5" x14ac:dyDescent="0.25">
      <c r="B732" s="12" t="s">
        <v>11</v>
      </c>
      <c r="C732" s="13">
        <v>81</v>
      </c>
      <c r="D732" s="27">
        <f>C733/C732</f>
        <v>0.50617283950617287</v>
      </c>
      <c r="E732" s="27">
        <f>C733/(C732-C735-C737-C738)</f>
        <v>0.87234042553191493</v>
      </c>
    </row>
    <row r="733" spans="2:5" x14ac:dyDescent="0.25">
      <c r="B733" s="23" t="s">
        <v>78</v>
      </c>
      <c r="C733" s="15">
        <v>41</v>
      </c>
      <c r="D733" s="26"/>
      <c r="E733" s="26"/>
    </row>
    <row r="734" spans="2:5" x14ac:dyDescent="0.25">
      <c r="B734" s="23" t="s">
        <v>74</v>
      </c>
      <c r="C734" s="15">
        <v>2</v>
      </c>
      <c r="D734" s="26"/>
      <c r="E734" s="26"/>
    </row>
    <row r="735" spans="2:5" x14ac:dyDescent="0.25">
      <c r="B735" s="16" t="s">
        <v>72</v>
      </c>
      <c r="C735" s="15">
        <v>2</v>
      </c>
      <c r="D735" s="26"/>
      <c r="E735" s="26"/>
    </row>
    <row r="736" spans="2:5" x14ac:dyDescent="0.25">
      <c r="B736" s="23" t="s">
        <v>75</v>
      </c>
      <c r="C736" s="15">
        <v>38</v>
      </c>
      <c r="D736" s="26"/>
      <c r="E736" s="26"/>
    </row>
    <row r="737" spans="2:5" x14ac:dyDescent="0.25">
      <c r="B737" s="16" t="s">
        <v>70</v>
      </c>
      <c r="C737" s="15">
        <v>16</v>
      </c>
      <c r="D737" s="26"/>
      <c r="E737" s="26"/>
    </row>
    <row r="738" spans="2:5" x14ac:dyDescent="0.25">
      <c r="B738" s="16" t="s">
        <v>72</v>
      </c>
      <c r="C738" s="15">
        <v>16</v>
      </c>
      <c r="D738" s="26"/>
      <c r="E738" s="26"/>
    </row>
    <row r="739" spans="2:5" x14ac:dyDescent="0.25">
      <c r="B739" s="16" t="s">
        <v>76</v>
      </c>
      <c r="C739" s="15">
        <v>3</v>
      </c>
      <c r="D739" s="26"/>
      <c r="E739" s="26"/>
    </row>
    <row r="740" spans="2:5" x14ac:dyDescent="0.25">
      <c r="B740" s="16" t="s">
        <v>73</v>
      </c>
      <c r="C740" s="15">
        <v>1</v>
      </c>
      <c r="D740" s="26"/>
      <c r="E740" s="26"/>
    </row>
    <row r="741" spans="2:5" x14ac:dyDescent="0.25">
      <c r="B741" s="16" t="s">
        <v>71</v>
      </c>
      <c r="C741" s="15">
        <v>2</v>
      </c>
      <c r="D741" s="26"/>
      <c r="E741" s="26"/>
    </row>
    <row r="742" spans="2:5" x14ac:dyDescent="0.25">
      <c r="B742" s="12" t="s">
        <v>4</v>
      </c>
      <c r="C742" s="13">
        <v>175</v>
      </c>
      <c r="D742" s="27">
        <f>C743/C742</f>
        <v>0.66857142857142859</v>
      </c>
      <c r="E742" s="27">
        <f>C743/(C742-C745-C748-C747)</f>
        <v>0.90697674418604646</v>
      </c>
    </row>
    <row r="743" spans="2:5" x14ac:dyDescent="0.25">
      <c r="B743" s="23" t="s">
        <v>78</v>
      </c>
      <c r="C743" s="15">
        <v>117</v>
      </c>
      <c r="D743" s="26"/>
      <c r="E743" s="26"/>
    </row>
    <row r="744" spans="2:5" x14ac:dyDescent="0.25">
      <c r="B744" s="23" t="s">
        <v>74</v>
      </c>
      <c r="C744" s="15">
        <v>5</v>
      </c>
      <c r="D744" s="26"/>
      <c r="E744" s="26"/>
    </row>
    <row r="745" spans="2:5" x14ac:dyDescent="0.25">
      <c r="B745" s="16" t="s">
        <v>72</v>
      </c>
      <c r="C745" s="15">
        <v>5</v>
      </c>
      <c r="D745" s="26"/>
      <c r="E745" s="26"/>
    </row>
    <row r="746" spans="2:5" x14ac:dyDescent="0.25">
      <c r="B746" s="23" t="s">
        <v>75</v>
      </c>
      <c r="C746" s="15">
        <v>53</v>
      </c>
      <c r="D746" s="26"/>
      <c r="E746" s="26"/>
    </row>
    <row r="747" spans="2:5" x14ac:dyDescent="0.25">
      <c r="B747" s="16" t="s">
        <v>70</v>
      </c>
      <c r="C747" s="15">
        <v>21</v>
      </c>
      <c r="D747" s="26"/>
      <c r="E747" s="26"/>
    </row>
    <row r="748" spans="2:5" x14ac:dyDescent="0.25">
      <c r="B748" s="16" t="s">
        <v>72</v>
      </c>
      <c r="C748" s="15">
        <v>20</v>
      </c>
      <c r="D748" s="26"/>
      <c r="E748" s="26"/>
    </row>
    <row r="749" spans="2:5" x14ac:dyDescent="0.25">
      <c r="B749" s="16" t="s">
        <v>76</v>
      </c>
      <c r="C749" s="15">
        <v>8</v>
      </c>
      <c r="D749" s="26"/>
      <c r="E749" s="26"/>
    </row>
    <row r="750" spans="2:5" x14ac:dyDescent="0.25">
      <c r="B750" s="16" t="s">
        <v>73</v>
      </c>
      <c r="C750" s="15">
        <v>2</v>
      </c>
      <c r="D750" s="26"/>
      <c r="E750" s="26"/>
    </row>
    <row r="751" spans="2:5" x14ac:dyDescent="0.25">
      <c r="B751" s="16" t="s">
        <v>71</v>
      </c>
      <c r="C751" s="15">
        <v>2</v>
      </c>
      <c r="D751" s="26"/>
      <c r="E751" s="26"/>
    </row>
    <row r="752" spans="2:5" x14ac:dyDescent="0.25">
      <c r="B752" s="12" t="s">
        <v>26</v>
      </c>
      <c r="C752" s="13">
        <v>55</v>
      </c>
      <c r="D752" s="27">
        <f>C753/C752</f>
        <v>0.67272727272727273</v>
      </c>
      <c r="E752" s="27">
        <f>C753/(C752-C755-C756-C759-C760)</f>
        <v>0.88095238095238093</v>
      </c>
    </row>
    <row r="753" spans="2:5" x14ac:dyDescent="0.25">
      <c r="B753" s="23" t="s">
        <v>78</v>
      </c>
      <c r="C753" s="15">
        <v>37</v>
      </c>
      <c r="D753" s="26"/>
      <c r="E753" s="26"/>
    </row>
    <row r="754" spans="2:5" x14ac:dyDescent="0.25">
      <c r="B754" s="23" t="s">
        <v>74</v>
      </c>
      <c r="C754" s="15">
        <v>3</v>
      </c>
      <c r="D754" s="26"/>
      <c r="E754" s="26"/>
    </row>
    <row r="755" spans="2:5" x14ac:dyDescent="0.25">
      <c r="B755" s="16" t="s">
        <v>70</v>
      </c>
      <c r="C755" s="15">
        <v>1</v>
      </c>
      <c r="D755" s="26"/>
      <c r="E755" s="26"/>
    </row>
    <row r="756" spans="2:5" x14ac:dyDescent="0.25">
      <c r="B756" s="16" t="s">
        <v>72</v>
      </c>
      <c r="C756" s="15">
        <v>1</v>
      </c>
      <c r="D756" s="26"/>
      <c r="E756" s="26"/>
    </row>
    <row r="757" spans="2:5" x14ac:dyDescent="0.25">
      <c r="B757" s="16" t="s">
        <v>71</v>
      </c>
      <c r="C757" s="15">
        <v>1</v>
      </c>
      <c r="D757" s="26"/>
      <c r="E757" s="26"/>
    </row>
    <row r="758" spans="2:5" x14ac:dyDescent="0.25">
      <c r="B758" s="23" t="s">
        <v>75</v>
      </c>
      <c r="C758" s="15">
        <v>15</v>
      </c>
      <c r="D758" s="26"/>
      <c r="E758" s="26"/>
    </row>
    <row r="759" spans="2:5" x14ac:dyDescent="0.25">
      <c r="B759" s="16" t="s">
        <v>70</v>
      </c>
      <c r="C759" s="15">
        <v>8</v>
      </c>
      <c r="D759" s="26"/>
      <c r="E759" s="26"/>
    </row>
    <row r="760" spans="2:5" x14ac:dyDescent="0.25">
      <c r="B760" s="16" t="s">
        <v>72</v>
      </c>
      <c r="C760" s="15">
        <v>3</v>
      </c>
      <c r="D760" s="26"/>
      <c r="E760" s="26"/>
    </row>
    <row r="761" spans="2:5" x14ac:dyDescent="0.25">
      <c r="B761" s="16" t="s">
        <v>76</v>
      </c>
      <c r="C761" s="15">
        <v>1</v>
      </c>
      <c r="D761" s="26"/>
      <c r="E761" s="26"/>
    </row>
    <row r="762" spans="2:5" x14ac:dyDescent="0.25">
      <c r="B762" s="16" t="s">
        <v>71</v>
      </c>
      <c r="C762" s="15">
        <v>3</v>
      </c>
      <c r="D762" s="26"/>
      <c r="E762" s="26"/>
    </row>
    <row r="763" spans="2:5" x14ac:dyDescent="0.25">
      <c r="B763" s="12" t="s">
        <v>23</v>
      </c>
      <c r="C763" s="13">
        <v>30</v>
      </c>
      <c r="D763" s="27">
        <f>C764/C763</f>
        <v>0.56666666666666665</v>
      </c>
      <c r="E763" s="27">
        <f>C764/(C763-C766-C767)</f>
        <v>0.80952380952380953</v>
      </c>
    </row>
    <row r="764" spans="2:5" x14ac:dyDescent="0.25">
      <c r="B764" s="23" t="s">
        <v>78</v>
      </c>
      <c r="C764" s="15">
        <v>17</v>
      </c>
      <c r="D764" s="26"/>
      <c r="E764" s="26"/>
    </row>
    <row r="765" spans="2:5" x14ac:dyDescent="0.25">
      <c r="B765" s="23" t="s">
        <v>75</v>
      </c>
      <c r="C765" s="15">
        <v>13</v>
      </c>
      <c r="D765" s="26"/>
      <c r="E765" s="26"/>
    </row>
    <row r="766" spans="2:5" x14ac:dyDescent="0.25">
      <c r="B766" s="16" t="s">
        <v>70</v>
      </c>
      <c r="C766" s="15">
        <v>5</v>
      </c>
      <c r="D766" s="26"/>
      <c r="E766" s="26"/>
    </row>
    <row r="767" spans="2:5" x14ac:dyDescent="0.25">
      <c r="B767" s="16" t="s">
        <v>72</v>
      </c>
      <c r="C767" s="15">
        <v>4</v>
      </c>
      <c r="D767" s="26"/>
      <c r="E767" s="26"/>
    </row>
    <row r="768" spans="2:5" x14ac:dyDescent="0.25">
      <c r="B768" s="16" t="s">
        <v>76</v>
      </c>
      <c r="C768" s="15">
        <v>1</v>
      </c>
      <c r="D768" s="26"/>
      <c r="E768" s="26"/>
    </row>
    <row r="769" spans="2:5" x14ac:dyDescent="0.25">
      <c r="B769" s="16" t="s">
        <v>71</v>
      </c>
      <c r="C769" s="15">
        <v>3</v>
      </c>
      <c r="D769" s="26"/>
      <c r="E769" s="26"/>
    </row>
    <row r="770" spans="2:5" x14ac:dyDescent="0.25">
      <c r="B770" s="12" t="s">
        <v>5</v>
      </c>
      <c r="C770" s="13">
        <v>248</v>
      </c>
      <c r="D770" s="27">
        <f>C771/C770</f>
        <v>0.56854838709677424</v>
      </c>
      <c r="E770" s="27">
        <f>C771/(C770-C773-C774-C779-C780)</f>
        <v>0.8493975903614458</v>
      </c>
    </row>
    <row r="771" spans="2:5" x14ac:dyDescent="0.25">
      <c r="B771" s="23" t="s">
        <v>78</v>
      </c>
      <c r="C771" s="15">
        <v>141</v>
      </c>
      <c r="D771" s="26"/>
      <c r="E771" s="26"/>
    </row>
    <row r="772" spans="2:5" x14ac:dyDescent="0.25">
      <c r="B772" s="23" t="s">
        <v>74</v>
      </c>
      <c r="C772" s="15">
        <v>49</v>
      </c>
      <c r="D772" s="26"/>
      <c r="E772" s="26"/>
    </row>
    <row r="773" spans="2:5" x14ac:dyDescent="0.25">
      <c r="B773" s="16" t="s">
        <v>70</v>
      </c>
      <c r="C773" s="15">
        <v>14</v>
      </c>
      <c r="D773" s="26"/>
      <c r="E773" s="26"/>
    </row>
    <row r="774" spans="2:5" x14ac:dyDescent="0.25">
      <c r="B774" s="16" t="s">
        <v>72</v>
      </c>
      <c r="C774" s="15">
        <v>16</v>
      </c>
      <c r="D774" s="26"/>
      <c r="E774" s="26"/>
    </row>
    <row r="775" spans="2:5" x14ac:dyDescent="0.25">
      <c r="B775" s="16" t="s">
        <v>76</v>
      </c>
      <c r="C775" s="15">
        <v>1</v>
      </c>
      <c r="D775" s="26"/>
      <c r="E775" s="26"/>
    </row>
    <row r="776" spans="2:5" x14ac:dyDescent="0.25">
      <c r="B776" s="16" t="s">
        <v>73</v>
      </c>
      <c r="C776" s="15">
        <v>15</v>
      </c>
      <c r="D776" s="26"/>
      <c r="E776" s="26"/>
    </row>
    <row r="777" spans="2:5" x14ac:dyDescent="0.25">
      <c r="B777" s="16" t="s">
        <v>71</v>
      </c>
      <c r="C777" s="15">
        <v>3</v>
      </c>
      <c r="D777" s="26"/>
      <c r="E777" s="26"/>
    </row>
    <row r="778" spans="2:5" x14ac:dyDescent="0.25">
      <c r="B778" s="23" t="s">
        <v>75</v>
      </c>
      <c r="C778" s="15">
        <v>58</v>
      </c>
      <c r="D778" s="26"/>
      <c r="E778" s="26"/>
    </row>
    <row r="779" spans="2:5" x14ac:dyDescent="0.25">
      <c r="B779" s="16" t="s">
        <v>70</v>
      </c>
      <c r="C779" s="15">
        <v>28</v>
      </c>
      <c r="D779" s="26"/>
      <c r="E779" s="26"/>
    </row>
    <row r="780" spans="2:5" x14ac:dyDescent="0.25">
      <c r="B780" s="16" t="s">
        <v>72</v>
      </c>
      <c r="C780" s="15">
        <v>24</v>
      </c>
      <c r="D780" s="26"/>
      <c r="E780" s="26"/>
    </row>
    <row r="781" spans="2:5" x14ac:dyDescent="0.25">
      <c r="B781" s="16" t="s">
        <v>76</v>
      </c>
      <c r="C781" s="15">
        <v>2</v>
      </c>
      <c r="D781" s="26"/>
      <c r="E781" s="26"/>
    </row>
    <row r="782" spans="2:5" x14ac:dyDescent="0.25">
      <c r="B782" s="16" t="s">
        <v>73</v>
      </c>
      <c r="C782" s="15">
        <v>3</v>
      </c>
      <c r="D782" s="26"/>
      <c r="E782" s="26"/>
    </row>
    <row r="783" spans="2:5" x14ac:dyDescent="0.25">
      <c r="B783" s="16" t="s">
        <v>71</v>
      </c>
      <c r="C783" s="15">
        <v>1</v>
      </c>
      <c r="D783" s="26"/>
      <c r="E783" s="26"/>
    </row>
    <row r="784" spans="2:5" x14ac:dyDescent="0.25">
      <c r="B784" s="12" t="s">
        <v>66</v>
      </c>
      <c r="C784" s="13">
        <v>41</v>
      </c>
      <c r="D784" s="27">
        <f>C785/C784</f>
        <v>0.58536585365853655</v>
      </c>
      <c r="E784" s="27">
        <f>C785/(C784-C787-C789-C790)</f>
        <v>0.75</v>
      </c>
    </row>
    <row r="785" spans="2:5" x14ac:dyDescent="0.25">
      <c r="B785" s="23" t="s">
        <v>78</v>
      </c>
      <c r="C785" s="15">
        <v>24</v>
      </c>
      <c r="D785" s="26"/>
      <c r="E785" s="26"/>
    </row>
    <row r="786" spans="2:5" x14ac:dyDescent="0.25">
      <c r="B786" s="23" t="s">
        <v>74</v>
      </c>
      <c r="C786" s="15">
        <v>1</v>
      </c>
      <c r="D786" s="26"/>
      <c r="E786" s="26"/>
    </row>
    <row r="787" spans="2:5" x14ac:dyDescent="0.25">
      <c r="B787" s="16" t="s">
        <v>72</v>
      </c>
      <c r="C787" s="15">
        <v>1</v>
      </c>
      <c r="D787" s="26"/>
      <c r="E787" s="26"/>
    </row>
    <row r="788" spans="2:5" x14ac:dyDescent="0.25">
      <c r="B788" s="23" t="s">
        <v>75</v>
      </c>
      <c r="C788" s="15">
        <v>16</v>
      </c>
      <c r="D788" s="26"/>
      <c r="E788" s="26"/>
    </row>
    <row r="789" spans="2:5" x14ac:dyDescent="0.25">
      <c r="B789" s="16" t="s">
        <v>70</v>
      </c>
      <c r="C789" s="15">
        <v>7</v>
      </c>
      <c r="D789" s="26"/>
      <c r="E789" s="26"/>
    </row>
    <row r="790" spans="2:5" x14ac:dyDescent="0.25">
      <c r="B790" s="16" t="s">
        <v>72</v>
      </c>
      <c r="C790" s="15">
        <v>1</v>
      </c>
      <c r="D790" s="26"/>
      <c r="E790" s="26"/>
    </row>
    <row r="791" spans="2:5" x14ac:dyDescent="0.25">
      <c r="B791" s="16" t="s">
        <v>76</v>
      </c>
      <c r="C791" s="15">
        <v>1</v>
      </c>
      <c r="D791" s="26"/>
      <c r="E791" s="26"/>
    </row>
    <row r="792" spans="2:5" x14ac:dyDescent="0.25">
      <c r="B792" s="16" t="s">
        <v>73</v>
      </c>
      <c r="C792" s="15">
        <v>7</v>
      </c>
      <c r="D792" s="26"/>
      <c r="E792" s="26"/>
    </row>
    <row r="793" spans="2:5" x14ac:dyDescent="0.25">
      <c r="B793" s="12" t="s">
        <v>9</v>
      </c>
      <c r="C793" s="13">
        <v>69</v>
      </c>
      <c r="D793" s="27">
        <f>C794/C793</f>
        <v>0.39130434782608697</v>
      </c>
      <c r="E793" s="27">
        <f>C794/(C793-C796-C798-C799)</f>
        <v>0.75</v>
      </c>
    </row>
    <row r="794" spans="2:5" x14ac:dyDescent="0.25">
      <c r="B794" s="23" t="s">
        <v>78</v>
      </c>
      <c r="C794" s="15">
        <v>27</v>
      </c>
      <c r="D794" s="26"/>
      <c r="E794" s="26"/>
    </row>
    <row r="795" spans="2:5" x14ac:dyDescent="0.25">
      <c r="B795" s="23" t="s">
        <v>74</v>
      </c>
      <c r="C795" s="15">
        <v>1</v>
      </c>
      <c r="D795" s="26"/>
      <c r="E795" s="26"/>
    </row>
    <row r="796" spans="2:5" x14ac:dyDescent="0.25">
      <c r="B796" s="16" t="s">
        <v>70</v>
      </c>
      <c r="C796" s="15">
        <v>1</v>
      </c>
      <c r="D796" s="26"/>
      <c r="E796" s="26"/>
    </row>
    <row r="797" spans="2:5" x14ac:dyDescent="0.25">
      <c r="B797" s="23" t="s">
        <v>75</v>
      </c>
      <c r="C797" s="15">
        <v>41</v>
      </c>
      <c r="D797" s="26"/>
      <c r="E797" s="26"/>
    </row>
    <row r="798" spans="2:5" x14ac:dyDescent="0.25">
      <c r="B798" s="16" t="s">
        <v>70</v>
      </c>
      <c r="C798" s="15">
        <v>24</v>
      </c>
      <c r="D798" s="26"/>
      <c r="E798" s="26"/>
    </row>
    <row r="799" spans="2:5" x14ac:dyDescent="0.25">
      <c r="B799" s="16" t="s">
        <v>72</v>
      </c>
      <c r="C799" s="15">
        <v>8</v>
      </c>
      <c r="D799" s="26"/>
      <c r="E799" s="26"/>
    </row>
    <row r="800" spans="2:5" x14ac:dyDescent="0.25">
      <c r="B800" s="16" t="s">
        <v>76</v>
      </c>
      <c r="C800" s="15">
        <v>6</v>
      </c>
      <c r="D800" s="26"/>
      <c r="E800" s="26"/>
    </row>
    <row r="801" spans="2:5" x14ac:dyDescent="0.25">
      <c r="B801" s="16" t="s">
        <v>73</v>
      </c>
      <c r="C801" s="15">
        <v>3</v>
      </c>
      <c r="D801" s="26"/>
      <c r="E801" s="26"/>
    </row>
    <row r="802" spans="2:5" x14ac:dyDescent="0.25">
      <c r="B802" s="12" t="s">
        <v>64</v>
      </c>
      <c r="C802" s="13">
        <v>30</v>
      </c>
      <c r="D802" s="27">
        <f>C803/C802</f>
        <v>0.53333333333333333</v>
      </c>
      <c r="E802" s="27">
        <f>C803/(C802-C805-C806)</f>
        <v>0.88888888888888884</v>
      </c>
    </row>
    <row r="803" spans="2:5" x14ac:dyDescent="0.25">
      <c r="B803" s="23" t="s">
        <v>78</v>
      </c>
      <c r="C803" s="15">
        <v>16</v>
      </c>
      <c r="D803" s="26"/>
      <c r="E803" s="26"/>
    </row>
    <row r="804" spans="2:5" x14ac:dyDescent="0.25">
      <c r="B804" s="23" t="s">
        <v>75</v>
      </c>
      <c r="C804" s="15">
        <v>14</v>
      </c>
      <c r="D804" s="26"/>
      <c r="E804" s="26"/>
    </row>
    <row r="805" spans="2:5" x14ac:dyDescent="0.25">
      <c r="B805" s="16" t="s">
        <v>70</v>
      </c>
      <c r="C805" s="15">
        <v>11</v>
      </c>
      <c r="D805" s="26"/>
      <c r="E805" s="26"/>
    </row>
    <row r="806" spans="2:5" x14ac:dyDescent="0.25">
      <c r="B806" s="16" t="s">
        <v>72</v>
      </c>
      <c r="C806" s="15">
        <v>1</v>
      </c>
      <c r="D806" s="26"/>
      <c r="E806" s="26"/>
    </row>
    <row r="807" spans="2:5" x14ac:dyDescent="0.25">
      <c r="B807" s="16" t="s">
        <v>73</v>
      </c>
      <c r="C807" s="15">
        <v>2</v>
      </c>
      <c r="D807" s="26"/>
      <c r="E807" s="26"/>
    </row>
    <row r="808" spans="2:5" x14ac:dyDescent="0.25">
      <c r="B808" s="12" t="s">
        <v>58</v>
      </c>
      <c r="C808" s="13">
        <v>106</v>
      </c>
      <c r="D808" s="27">
        <f>C809/C808</f>
        <v>0.64150943396226412</v>
      </c>
      <c r="E808" s="27">
        <f>C809/(C808-C811-C814-C815)</f>
        <v>0.89473684210526316</v>
      </c>
    </row>
    <row r="809" spans="2:5" x14ac:dyDescent="0.25">
      <c r="B809" s="23" t="s">
        <v>78</v>
      </c>
      <c r="C809" s="15">
        <v>68</v>
      </c>
      <c r="D809" s="26"/>
      <c r="E809" s="26"/>
    </row>
    <row r="810" spans="2:5" x14ac:dyDescent="0.25">
      <c r="B810" s="23" t="s">
        <v>74</v>
      </c>
      <c r="C810" s="15">
        <v>6</v>
      </c>
      <c r="D810" s="26"/>
      <c r="E810" s="26"/>
    </row>
    <row r="811" spans="2:5" x14ac:dyDescent="0.25">
      <c r="B811" s="16" t="s">
        <v>72</v>
      </c>
      <c r="C811" s="15">
        <v>3</v>
      </c>
      <c r="D811" s="26"/>
      <c r="E811" s="26"/>
    </row>
    <row r="812" spans="2:5" x14ac:dyDescent="0.25">
      <c r="B812" s="16" t="s">
        <v>71</v>
      </c>
      <c r="C812" s="15">
        <v>3</v>
      </c>
      <c r="D812" s="26"/>
      <c r="E812" s="26"/>
    </row>
    <row r="813" spans="2:5" x14ac:dyDescent="0.25">
      <c r="B813" s="23" t="s">
        <v>75</v>
      </c>
      <c r="C813" s="15">
        <v>32</v>
      </c>
      <c r="D813" s="26"/>
      <c r="E813" s="26"/>
    </row>
    <row r="814" spans="2:5" x14ac:dyDescent="0.25">
      <c r="B814" s="16" t="s">
        <v>70</v>
      </c>
      <c r="C814" s="15">
        <v>20</v>
      </c>
      <c r="D814" s="26"/>
      <c r="E814" s="26"/>
    </row>
    <row r="815" spans="2:5" x14ac:dyDescent="0.25">
      <c r="B815" s="16" t="s">
        <v>72</v>
      </c>
      <c r="C815" s="15">
        <v>7</v>
      </c>
      <c r="D815" s="26"/>
      <c r="E815" s="26"/>
    </row>
    <row r="816" spans="2:5" x14ac:dyDescent="0.25">
      <c r="B816" s="16" t="s">
        <v>73</v>
      </c>
      <c r="C816" s="15">
        <v>1</v>
      </c>
      <c r="D816" s="26"/>
      <c r="E816" s="26"/>
    </row>
    <row r="817" spans="2:5" ht="13.8" thickBot="1" x14ac:dyDescent="0.3">
      <c r="B817" s="16" t="s">
        <v>71</v>
      </c>
      <c r="C817" s="15">
        <v>4</v>
      </c>
      <c r="D817" s="26"/>
      <c r="E817" s="26"/>
    </row>
    <row r="818" spans="2:5" ht="13.8" thickBot="1" x14ac:dyDescent="0.3">
      <c r="B818" s="10" t="s">
        <v>51</v>
      </c>
      <c r="C818" s="11">
        <v>1712</v>
      </c>
      <c r="D818" s="25">
        <f>(C820+C831+C839+C848+C858+C875+C885+C893+C911+C926+C945+C949+C959+C972+C974+C981+C995)/C818</f>
        <v>0.24123831775700935</v>
      </c>
      <c r="E818" s="25">
        <f>(C820+C831+C839+C848+C858+C875+C885+C893+C911++C926+C945+C949+C959+C972+C974+C981+C995)/(C818-C822-C825-C826-C833-C834-C841-C843-C844-C850-C853-C854-C860-C864-C865-C879-C880-C889-C895-C897-C898-C904-C906-C907-C913-C914-C920-C921-C928-C929-C933-C934-C940-C941-C953-C954-C961-C962-C966-C967-C976-C977-C983-C984-C990-C991-C997-C1001-C1002)</f>
        <v>0.32165109034267914</v>
      </c>
    </row>
    <row r="819" spans="2:5" x14ac:dyDescent="0.25">
      <c r="B819" s="12" t="s">
        <v>16</v>
      </c>
      <c r="C819" s="13">
        <v>85</v>
      </c>
      <c r="D819" s="27">
        <f>C820/C819</f>
        <v>0.17647058823529413</v>
      </c>
      <c r="E819" s="27">
        <f>C820/(C819-C822-C825-C826)</f>
        <v>0.23076923076923078</v>
      </c>
    </row>
    <row r="820" spans="2:5" x14ac:dyDescent="0.25">
      <c r="B820" s="23" t="s">
        <v>78</v>
      </c>
      <c r="C820" s="15">
        <v>15</v>
      </c>
      <c r="D820" s="26"/>
      <c r="E820" s="26"/>
    </row>
    <row r="821" spans="2:5" x14ac:dyDescent="0.25">
      <c r="B821" s="23" t="s">
        <v>74</v>
      </c>
      <c r="C821" s="15">
        <v>3</v>
      </c>
      <c r="D821" s="26"/>
      <c r="E821" s="26"/>
    </row>
    <row r="822" spans="2:5" x14ac:dyDescent="0.25">
      <c r="B822" s="16" t="s">
        <v>72</v>
      </c>
      <c r="C822" s="15">
        <v>1</v>
      </c>
      <c r="D822" s="26"/>
      <c r="E822" s="26"/>
    </row>
    <row r="823" spans="2:5" x14ac:dyDescent="0.25">
      <c r="B823" s="16" t="s">
        <v>71</v>
      </c>
      <c r="C823" s="15">
        <v>2</v>
      </c>
      <c r="D823" s="26"/>
      <c r="E823" s="26"/>
    </row>
    <row r="824" spans="2:5" x14ac:dyDescent="0.25">
      <c r="B824" s="23" t="s">
        <v>75</v>
      </c>
      <c r="C824" s="15">
        <v>67</v>
      </c>
      <c r="D824" s="26"/>
      <c r="E824" s="26"/>
    </row>
    <row r="825" spans="2:5" x14ac:dyDescent="0.25">
      <c r="B825" s="16" t="s">
        <v>70</v>
      </c>
      <c r="C825" s="15">
        <v>6</v>
      </c>
      <c r="D825" s="26"/>
      <c r="E825" s="26"/>
    </row>
    <row r="826" spans="2:5" x14ac:dyDescent="0.25">
      <c r="B826" s="16" t="s">
        <v>72</v>
      </c>
      <c r="C826" s="15">
        <v>13</v>
      </c>
      <c r="D826" s="26"/>
      <c r="E826" s="26"/>
    </row>
    <row r="827" spans="2:5" x14ac:dyDescent="0.25">
      <c r="B827" s="16" t="s">
        <v>76</v>
      </c>
      <c r="C827" s="15">
        <v>33</v>
      </c>
      <c r="D827" s="26"/>
      <c r="E827" s="26"/>
    </row>
    <row r="828" spans="2:5" x14ac:dyDescent="0.25">
      <c r="B828" s="16" t="s">
        <v>73</v>
      </c>
      <c r="C828" s="15">
        <v>2</v>
      </c>
      <c r="D828" s="26"/>
      <c r="E828" s="26"/>
    </row>
    <row r="829" spans="2:5" x14ac:dyDescent="0.25">
      <c r="B829" s="16" t="s">
        <v>71</v>
      </c>
      <c r="C829" s="15">
        <v>13</v>
      </c>
      <c r="D829" s="26"/>
      <c r="E829" s="26"/>
    </row>
    <row r="830" spans="2:5" x14ac:dyDescent="0.25">
      <c r="B830" s="12" t="s">
        <v>37</v>
      </c>
      <c r="C830" s="13">
        <v>56</v>
      </c>
      <c r="D830" s="27">
        <f>C831/C830</f>
        <v>0.26785714285714285</v>
      </c>
      <c r="E830" s="27">
        <f>C831/(C830-C833-C834)</f>
        <v>0.33333333333333331</v>
      </c>
    </row>
    <row r="831" spans="2:5" x14ac:dyDescent="0.25">
      <c r="B831" s="23" t="s">
        <v>78</v>
      </c>
      <c r="C831" s="15">
        <v>15</v>
      </c>
      <c r="D831" s="26"/>
      <c r="E831" s="26"/>
    </row>
    <row r="832" spans="2:5" x14ac:dyDescent="0.25">
      <c r="B832" s="23" t="s">
        <v>75</v>
      </c>
      <c r="C832" s="15">
        <v>41</v>
      </c>
      <c r="D832" s="26"/>
      <c r="E832" s="26"/>
    </row>
    <row r="833" spans="2:5" x14ac:dyDescent="0.25">
      <c r="B833" s="16" t="s">
        <v>70</v>
      </c>
      <c r="C833" s="15">
        <v>7</v>
      </c>
      <c r="D833" s="26"/>
      <c r="E833" s="26"/>
    </row>
    <row r="834" spans="2:5" x14ac:dyDescent="0.25">
      <c r="B834" s="16" t="s">
        <v>72</v>
      </c>
      <c r="C834" s="15">
        <v>4</v>
      </c>
      <c r="D834" s="26"/>
      <c r="E834" s="26"/>
    </row>
    <row r="835" spans="2:5" x14ac:dyDescent="0.25">
      <c r="B835" s="16" t="s">
        <v>76</v>
      </c>
      <c r="C835" s="15">
        <v>21</v>
      </c>
      <c r="D835" s="26"/>
      <c r="E835" s="26"/>
    </row>
    <row r="836" spans="2:5" x14ac:dyDescent="0.25">
      <c r="B836" s="16" t="s">
        <v>73</v>
      </c>
      <c r="C836" s="15">
        <v>5</v>
      </c>
      <c r="D836" s="26"/>
      <c r="E836" s="26"/>
    </row>
    <row r="837" spans="2:5" x14ac:dyDescent="0.25">
      <c r="B837" s="16" t="s">
        <v>71</v>
      </c>
      <c r="C837" s="15">
        <v>4</v>
      </c>
      <c r="D837" s="26"/>
      <c r="E837" s="26"/>
    </row>
    <row r="838" spans="2:5" x14ac:dyDescent="0.25">
      <c r="B838" s="12" t="s">
        <v>25</v>
      </c>
      <c r="C838" s="13">
        <v>18</v>
      </c>
      <c r="D838" s="27">
        <f>C839/C838</f>
        <v>0.1111111111111111</v>
      </c>
      <c r="E838" s="27">
        <f>C839/(C838-C841-C843-C844)</f>
        <v>0.2</v>
      </c>
    </row>
    <row r="839" spans="2:5" x14ac:dyDescent="0.25">
      <c r="B839" s="23" t="s">
        <v>78</v>
      </c>
      <c r="C839" s="15">
        <v>2</v>
      </c>
      <c r="D839" s="26"/>
      <c r="E839" s="26"/>
    </row>
    <row r="840" spans="2:5" x14ac:dyDescent="0.25">
      <c r="B840" s="23" t="s">
        <v>74</v>
      </c>
      <c r="C840" s="15">
        <v>1</v>
      </c>
      <c r="D840" s="26"/>
      <c r="E840" s="26"/>
    </row>
    <row r="841" spans="2:5" x14ac:dyDescent="0.25">
      <c r="B841" s="16" t="s">
        <v>72</v>
      </c>
      <c r="C841" s="15">
        <v>1</v>
      </c>
      <c r="D841" s="26"/>
      <c r="E841" s="26"/>
    </row>
    <row r="842" spans="2:5" x14ac:dyDescent="0.25">
      <c r="B842" s="23" t="s">
        <v>75</v>
      </c>
      <c r="C842" s="15">
        <v>15</v>
      </c>
      <c r="D842" s="26"/>
      <c r="E842" s="26"/>
    </row>
    <row r="843" spans="2:5" x14ac:dyDescent="0.25">
      <c r="B843" s="16" t="s">
        <v>70</v>
      </c>
      <c r="C843" s="15">
        <v>1</v>
      </c>
      <c r="D843" s="26"/>
      <c r="E843" s="26"/>
    </row>
    <row r="844" spans="2:5" x14ac:dyDescent="0.25">
      <c r="B844" s="16" t="s">
        <v>72</v>
      </c>
      <c r="C844" s="15">
        <v>6</v>
      </c>
      <c r="D844" s="26"/>
      <c r="E844" s="26"/>
    </row>
    <row r="845" spans="2:5" x14ac:dyDescent="0.25">
      <c r="B845" s="16" t="s">
        <v>76</v>
      </c>
      <c r="C845" s="15">
        <v>6</v>
      </c>
      <c r="D845" s="26"/>
      <c r="E845" s="26"/>
    </row>
    <row r="846" spans="2:5" x14ac:dyDescent="0.25">
      <c r="B846" s="16" t="s">
        <v>71</v>
      </c>
      <c r="C846" s="15">
        <v>2</v>
      </c>
      <c r="D846" s="26"/>
      <c r="E846" s="26"/>
    </row>
    <row r="847" spans="2:5" x14ac:dyDescent="0.25">
      <c r="B847" s="12" t="s">
        <v>60</v>
      </c>
      <c r="C847" s="13">
        <v>68</v>
      </c>
      <c r="D847" s="27">
        <f>C848/C847</f>
        <v>0.36764705882352944</v>
      </c>
      <c r="E847" s="27">
        <f>C848/(C847-C850-C853-C854)</f>
        <v>0.45454545454545453</v>
      </c>
    </row>
    <row r="848" spans="2:5" x14ac:dyDescent="0.25">
      <c r="B848" s="23" t="s">
        <v>78</v>
      </c>
      <c r="C848" s="15">
        <v>25</v>
      </c>
      <c r="D848" s="26"/>
      <c r="E848" s="26"/>
    </row>
    <row r="849" spans="2:5" x14ac:dyDescent="0.25">
      <c r="B849" s="23" t="s">
        <v>74</v>
      </c>
      <c r="C849" s="15">
        <v>2</v>
      </c>
      <c r="D849" s="26"/>
      <c r="E849" s="26"/>
    </row>
    <row r="850" spans="2:5" x14ac:dyDescent="0.25">
      <c r="B850" s="16" t="s">
        <v>72</v>
      </c>
      <c r="C850" s="15">
        <v>1</v>
      </c>
      <c r="D850" s="26"/>
      <c r="E850" s="26"/>
    </row>
    <row r="851" spans="2:5" x14ac:dyDescent="0.25">
      <c r="B851" s="16" t="s">
        <v>71</v>
      </c>
      <c r="C851" s="15">
        <v>1</v>
      </c>
      <c r="D851" s="26"/>
      <c r="E851" s="26"/>
    </row>
    <row r="852" spans="2:5" x14ac:dyDescent="0.25">
      <c r="B852" s="23" t="s">
        <v>75</v>
      </c>
      <c r="C852" s="15">
        <v>41</v>
      </c>
      <c r="D852" s="26"/>
      <c r="E852" s="26"/>
    </row>
    <row r="853" spans="2:5" x14ac:dyDescent="0.25">
      <c r="B853" s="16" t="s">
        <v>70</v>
      </c>
      <c r="C853" s="15">
        <v>2</v>
      </c>
      <c r="D853" s="26"/>
      <c r="E853" s="26"/>
    </row>
    <row r="854" spans="2:5" x14ac:dyDescent="0.25">
      <c r="B854" s="16" t="s">
        <v>72</v>
      </c>
      <c r="C854" s="15">
        <v>10</v>
      </c>
      <c r="D854" s="26"/>
      <c r="E854" s="26"/>
    </row>
    <row r="855" spans="2:5" x14ac:dyDescent="0.25">
      <c r="B855" s="16" t="s">
        <v>76</v>
      </c>
      <c r="C855" s="15">
        <v>27</v>
      </c>
      <c r="D855" s="26"/>
      <c r="E855" s="26"/>
    </row>
    <row r="856" spans="2:5" x14ac:dyDescent="0.25">
      <c r="B856" s="16" t="s">
        <v>71</v>
      </c>
      <c r="C856" s="15">
        <v>2</v>
      </c>
      <c r="D856" s="26"/>
      <c r="E856" s="26"/>
    </row>
    <row r="857" spans="2:5" x14ac:dyDescent="0.25">
      <c r="B857" s="12" t="s">
        <v>0</v>
      </c>
      <c r="C857" s="13">
        <v>515</v>
      </c>
      <c r="D857" s="27">
        <f>C858/C857</f>
        <v>0.18640776699029127</v>
      </c>
      <c r="E857" s="27">
        <f>C858/(C857-C860-C864-C865)</f>
        <v>0.25600000000000001</v>
      </c>
    </row>
    <row r="858" spans="2:5" x14ac:dyDescent="0.25">
      <c r="B858" s="23" t="s">
        <v>78</v>
      </c>
      <c r="C858" s="15">
        <v>96</v>
      </c>
      <c r="D858" s="26"/>
      <c r="E858" s="26"/>
    </row>
    <row r="859" spans="2:5" x14ac:dyDescent="0.25">
      <c r="B859" s="23" t="s">
        <v>74</v>
      </c>
      <c r="C859" s="15">
        <v>74</v>
      </c>
      <c r="D859" s="26"/>
      <c r="E859" s="26"/>
    </row>
    <row r="860" spans="2:5" x14ac:dyDescent="0.25">
      <c r="B860" s="16" t="s">
        <v>72</v>
      </c>
      <c r="C860" s="15">
        <v>5</v>
      </c>
      <c r="D860" s="26"/>
      <c r="E860" s="26"/>
    </row>
    <row r="861" spans="2:5" x14ac:dyDescent="0.25">
      <c r="B861" s="16" t="s">
        <v>76</v>
      </c>
      <c r="C861" s="15">
        <v>60</v>
      </c>
      <c r="D861" s="26"/>
      <c r="E861" s="26"/>
    </row>
    <row r="862" spans="2:5" x14ac:dyDescent="0.25">
      <c r="B862" s="16" t="s">
        <v>71</v>
      </c>
      <c r="C862" s="15">
        <v>9</v>
      </c>
      <c r="D862" s="26"/>
      <c r="E862" s="26"/>
    </row>
    <row r="863" spans="2:5" x14ac:dyDescent="0.25">
      <c r="B863" s="23" t="s">
        <v>75</v>
      </c>
      <c r="C863" s="15">
        <v>345</v>
      </c>
      <c r="D863" s="26"/>
      <c r="E863" s="26"/>
    </row>
    <row r="864" spans="2:5" x14ac:dyDescent="0.25">
      <c r="B864" s="16" t="s">
        <v>70</v>
      </c>
      <c r="C864" s="15">
        <v>65</v>
      </c>
      <c r="D864" s="26"/>
      <c r="E864" s="26"/>
    </row>
    <row r="865" spans="2:5" x14ac:dyDescent="0.25">
      <c r="B865" s="16" t="s">
        <v>72</v>
      </c>
      <c r="C865" s="15">
        <v>70</v>
      </c>
      <c r="D865" s="26"/>
      <c r="E865" s="26"/>
    </row>
    <row r="866" spans="2:5" x14ac:dyDescent="0.25">
      <c r="B866" s="16" t="s">
        <v>76</v>
      </c>
      <c r="C866" s="15">
        <v>138</v>
      </c>
      <c r="D866" s="26"/>
      <c r="E866" s="26"/>
    </row>
    <row r="867" spans="2:5" x14ac:dyDescent="0.25">
      <c r="B867" s="16" t="s">
        <v>73</v>
      </c>
      <c r="C867" s="15">
        <v>22</v>
      </c>
      <c r="D867" s="26"/>
      <c r="E867" s="26"/>
    </row>
    <row r="868" spans="2:5" x14ac:dyDescent="0.25">
      <c r="B868" s="16" t="s">
        <v>71</v>
      </c>
      <c r="C868" s="15">
        <v>50</v>
      </c>
      <c r="D868" s="26"/>
      <c r="E868" s="26"/>
    </row>
    <row r="869" spans="2:5" x14ac:dyDescent="0.25">
      <c r="B869" s="12" t="s">
        <v>2</v>
      </c>
      <c r="C869" s="13">
        <v>12</v>
      </c>
      <c r="D869" s="27">
        <f>0/C869</f>
        <v>0</v>
      </c>
      <c r="E869" s="27">
        <f>0/(C869)</f>
        <v>0</v>
      </c>
    </row>
    <row r="870" spans="2:5" x14ac:dyDescent="0.25">
      <c r="B870" s="23" t="s">
        <v>74</v>
      </c>
      <c r="C870" s="15">
        <v>2</v>
      </c>
      <c r="D870" s="26"/>
      <c r="E870" s="26"/>
    </row>
    <row r="871" spans="2:5" x14ac:dyDescent="0.25">
      <c r="B871" s="16" t="s">
        <v>71</v>
      </c>
      <c r="C871" s="15">
        <v>2</v>
      </c>
      <c r="D871" s="26"/>
      <c r="E871" s="26"/>
    </row>
    <row r="872" spans="2:5" x14ac:dyDescent="0.25">
      <c r="B872" s="23" t="s">
        <v>75</v>
      </c>
      <c r="C872" s="15">
        <v>10</v>
      </c>
      <c r="D872" s="26"/>
      <c r="E872" s="26"/>
    </row>
    <row r="873" spans="2:5" x14ac:dyDescent="0.25">
      <c r="B873" s="16" t="s">
        <v>76</v>
      </c>
      <c r="C873" s="15">
        <v>10</v>
      </c>
      <c r="D873" s="26"/>
      <c r="E873" s="26"/>
    </row>
    <row r="874" spans="2:5" x14ac:dyDescent="0.25">
      <c r="B874" s="12" t="s">
        <v>61</v>
      </c>
      <c r="C874" s="13">
        <v>20</v>
      </c>
      <c r="D874" s="27">
        <f>C875/C874</f>
        <v>0.2</v>
      </c>
      <c r="E874" s="27">
        <f>C875/(C874-C879-C880)</f>
        <v>0.30769230769230771</v>
      </c>
    </row>
    <row r="875" spans="2:5" x14ac:dyDescent="0.25">
      <c r="B875" s="23" t="s">
        <v>78</v>
      </c>
      <c r="C875" s="15">
        <v>4</v>
      </c>
      <c r="D875" s="26"/>
      <c r="E875" s="26"/>
    </row>
    <row r="876" spans="2:5" x14ac:dyDescent="0.25">
      <c r="B876" s="23" t="s">
        <v>74</v>
      </c>
      <c r="C876" s="15">
        <v>1</v>
      </c>
      <c r="D876" s="26"/>
      <c r="E876" s="26"/>
    </row>
    <row r="877" spans="2:5" x14ac:dyDescent="0.25">
      <c r="B877" s="16" t="s">
        <v>71</v>
      </c>
      <c r="C877" s="15">
        <v>1</v>
      </c>
      <c r="D877" s="26"/>
      <c r="E877" s="26"/>
    </row>
    <row r="878" spans="2:5" x14ac:dyDescent="0.25">
      <c r="B878" s="23" t="s">
        <v>75</v>
      </c>
      <c r="C878" s="15">
        <v>15</v>
      </c>
      <c r="D878" s="26"/>
      <c r="E878" s="26"/>
    </row>
    <row r="879" spans="2:5" x14ac:dyDescent="0.25">
      <c r="B879" s="16" t="s">
        <v>70</v>
      </c>
      <c r="C879" s="15">
        <v>5</v>
      </c>
      <c r="D879" s="26"/>
      <c r="E879" s="26"/>
    </row>
    <row r="880" spans="2:5" x14ac:dyDescent="0.25">
      <c r="B880" s="16" t="s">
        <v>72</v>
      </c>
      <c r="C880" s="15">
        <v>2</v>
      </c>
      <c r="D880" s="26"/>
      <c r="E880" s="26"/>
    </row>
    <row r="881" spans="2:5" x14ac:dyDescent="0.25">
      <c r="B881" s="16" t="s">
        <v>76</v>
      </c>
      <c r="C881" s="15">
        <v>4</v>
      </c>
      <c r="D881" s="26"/>
      <c r="E881" s="26"/>
    </row>
    <row r="882" spans="2:5" x14ac:dyDescent="0.25">
      <c r="B882" s="16" t="s">
        <v>73</v>
      </c>
      <c r="C882" s="15">
        <v>2</v>
      </c>
      <c r="D882" s="26"/>
      <c r="E882" s="26"/>
    </row>
    <row r="883" spans="2:5" x14ac:dyDescent="0.25">
      <c r="B883" s="16" t="s">
        <v>71</v>
      </c>
      <c r="C883" s="15">
        <v>2</v>
      </c>
      <c r="D883" s="26"/>
      <c r="E883" s="26"/>
    </row>
    <row r="884" spans="2:5" x14ac:dyDescent="0.25">
      <c r="B884" s="12" t="s">
        <v>24</v>
      </c>
      <c r="C884" s="13">
        <v>30</v>
      </c>
      <c r="D884" s="27">
        <f>C885/C884</f>
        <v>0.26666666666666666</v>
      </c>
      <c r="E884" s="27">
        <f>C885/(C884-C889)</f>
        <v>0.29629629629629628</v>
      </c>
    </row>
    <row r="885" spans="2:5" x14ac:dyDescent="0.25">
      <c r="B885" s="23" t="s">
        <v>78</v>
      </c>
      <c r="C885" s="15">
        <v>8</v>
      </c>
      <c r="D885" s="26"/>
      <c r="E885" s="26"/>
    </row>
    <row r="886" spans="2:5" x14ac:dyDescent="0.25">
      <c r="B886" s="23" t="s">
        <v>74</v>
      </c>
      <c r="C886" s="15">
        <v>2</v>
      </c>
      <c r="D886" s="26"/>
      <c r="E886" s="26"/>
    </row>
    <row r="887" spans="2:5" x14ac:dyDescent="0.25">
      <c r="B887" s="16" t="s">
        <v>71</v>
      </c>
      <c r="C887" s="15">
        <v>2</v>
      </c>
      <c r="D887" s="26"/>
      <c r="E887" s="26"/>
    </row>
    <row r="888" spans="2:5" x14ac:dyDescent="0.25">
      <c r="B888" s="23" t="s">
        <v>75</v>
      </c>
      <c r="C888" s="15">
        <v>20</v>
      </c>
      <c r="D888" s="26"/>
      <c r="E888" s="26"/>
    </row>
    <row r="889" spans="2:5" x14ac:dyDescent="0.25">
      <c r="B889" s="16" t="s">
        <v>70</v>
      </c>
      <c r="C889" s="15">
        <v>3</v>
      </c>
      <c r="D889" s="26"/>
      <c r="E889" s="26"/>
    </row>
    <row r="890" spans="2:5" x14ac:dyDescent="0.25">
      <c r="B890" s="16" t="s">
        <v>76</v>
      </c>
      <c r="C890" s="15">
        <v>15</v>
      </c>
      <c r="D890" s="26"/>
      <c r="E890" s="26"/>
    </row>
    <row r="891" spans="2:5" x14ac:dyDescent="0.25">
      <c r="B891" s="16" t="s">
        <v>71</v>
      </c>
      <c r="C891" s="15">
        <v>2</v>
      </c>
      <c r="D891" s="26"/>
      <c r="E891" s="26"/>
    </row>
    <row r="892" spans="2:5" x14ac:dyDescent="0.25">
      <c r="B892" s="12" t="s">
        <v>32</v>
      </c>
      <c r="C892" s="13">
        <v>51</v>
      </c>
      <c r="D892" s="27">
        <f>C893/C892</f>
        <v>9.8039215686274508E-2</v>
      </c>
      <c r="E892" s="27">
        <f>C893/(C892-C895-C897-C898)</f>
        <v>0.19230769230769232</v>
      </c>
    </row>
    <row r="893" spans="2:5" x14ac:dyDescent="0.25">
      <c r="B893" s="23" t="s">
        <v>78</v>
      </c>
      <c r="C893" s="15">
        <v>5</v>
      </c>
      <c r="D893" s="26"/>
      <c r="E893" s="26"/>
    </row>
    <row r="894" spans="2:5" x14ac:dyDescent="0.25">
      <c r="B894" s="23" t="s">
        <v>74</v>
      </c>
      <c r="C894" s="15">
        <v>3</v>
      </c>
      <c r="D894" s="26"/>
      <c r="E894" s="26"/>
    </row>
    <row r="895" spans="2:5" x14ac:dyDescent="0.25">
      <c r="B895" s="16" t="s">
        <v>72</v>
      </c>
      <c r="C895" s="15">
        <v>3</v>
      </c>
      <c r="D895" s="26"/>
      <c r="E895" s="26"/>
    </row>
    <row r="896" spans="2:5" x14ac:dyDescent="0.25">
      <c r="B896" s="23" t="s">
        <v>75</v>
      </c>
      <c r="C896" s="15">
        <v>43</v>
      </c>
      <c r="D896" s="26"/>
      <c r="E896" s="26"/>
    </row>
    <row r="897" spans="2:5" x14ac:dyDescent="0.25">
      <c r="B897" s="16" t="s">
        <v>70</v>
      </c>
      <c r="C897" s="15">
        <v>13</v>
      </c>
      <c r="D897" s="26"/>
      <c r="E897" s="26"/>
    </row>
    <row r="898" spans="2:5" x14ac:dyDescent="0.25">
      <c r="B898" s="16" t="s">
        <v>72</v>
      </c>
      <c r="C898" s="15">
        <v>9</v>
      </c>
      <c r="D898" s="26"/>
      <c r="E898" s="26"/>
    </row>
    <row r="899" spans="2:5" x14ac:dyDescent="0.25">
      <c r="B899" s="16" t="s">
        <v>76</v>
      </c>
      <c r="C899" s="15">
        <v>12</v>
      </c>
      <c r="D899" s="26"/>
      <c r="E899" s="26"/>
    </row>
    <row r="900" spans="2:5" x14ac:dyDescent="0.25">
      <c r="B900" s="16" t="s">
        <v>73</v>
      </c>
      <c r="C900" s="15">
        <v>3</v>
      </c>
      <c r="D900" s="26"/>
      <c r="E900" s="26"/>
    </row>
    <row r="901" spans="2:5" x14ac:dyDescent="0.25">
      <c r="B901" s="16" t="s">
        <v>71</v>
      </c>
      <c r="C901" s="15">
        <v>6</v>
      </c>
      <c r="D901" s="26"/>
      <c r="E901" s="26"/>
    </row>
    <row r="902" spans="2:5" x14ac:dyDescent="0.25">
      <c r="B902" s="12" t="s">
        <v>41</v>
      </c>
      <c r="C902" s="13">
        <v>13</v>
      </c>
      <c r="D902" s="27">
        <f>0/C902</f>
        <v>0</v>
      </c>
      <c r="E902" s="27">
        <f>0/(C902-C904-C906-C907)</f>
        <v>0</v>
      </c>
    </row>
    <row r="903" spans="2:5" x14ac:dyDescent="0.25">
      <c r="B903" s="23" t="s">
        <v>74</v>
      </c>
      <c r="C903" s="15">
        <v>1</v>
      </c>
      <c r="D903" s="26"/>
      <c r="E903" s="26"/>
    </row>
    <row r="904" spans="2:5" x14ac:dyDescent="0.25">
      <c r="B904" s="16" t="s">
        <v>72</v>
      </c>
      <c r="C904" s="15">
        <v>1</v>
      </c>
      <c r="D904" s="26"/>
      <c r="E904" s="26"/>
    </row>
    <row r="905" spans="2:5" x14ac:dyDescent="0.25">
      <c r="B905" s="23" t="s">
        <v>75</v>
      </c>
      <c r="C905" s="15">
        <v>12</v>
      </c>
      <c r="D905" s="26"/>
      <c r="E905" s="26"/>
    </row>
    <row r="906" spans="2:5" x14ac:dyDescent="0.25">
      <c r="B906" s="16" t="s">
        <v>70</v>
      </c>
      <c r="C906" s="15">
        <v>3</v>
      </c>
      <c r="D906" s="26"/>
      <c r="E906" s="26"/>
    </row>
    <row r="907" spans="2:5" x14ac:dyDescent="0.25">
      <c r="B907" s="16" t="s">
        <v>72</v>
      </c>
      <c r="C907" s="15">
        <v>1</v>
      </c>
      <c r="D907" s="26"/>
      <c r="E907" s="26"/>
    </row>
    <row r="908" spans="2:5" x14ac:dyDescent="0.25">
      <c r="B908" s="16" t="s">
        <v>76</v>
      </c>
      <c r="C908" s="15">
        <v>7</v>
      </c>
      <c r="D908" s="26"/>
      <c r="E908" s="26"/>
    </row>
    <row r="909" spans="2:5" x14ac:dyDescent="0.25">
      <c r="B909" s="16" t="s">
        <v>71</v>
      </c>
      <c r="C909" s="15">
        <v>1</v>
      </c>
      <c r="D909" s="26"/>
      <c r="E909" s="26"/>
    </row>
    <row r="910" spans="2:5" x14ac:dyDescent="0.25">
      <c r="B910" s="12" t="s">
        <v>62</v>
      </c>
      <c r="C910" s="13">
        <v>14</v>
      </c>
      <c r="D910" s="27">
        <f>C911/C910</f>
        <v>0.42857142857142855</v>
      </c>
      <c r="E910" s="27">
        <f>C911/(C910-C913-C914)</f>
        <v>0.6</v>
      </c>
    </row>
    <row r="911" spans="2:5" x14ac:dyDescent="0.25">
      <c r="B911" s="23" t="s">
        <v>78</v>
      </c>
      <c r="C911" s="15">
        <v>6</v>
      </c>
      <c r="D911" s="26"/>
      <c r="E911" s="26"/>
    </row>
    <row r="912" spans="2:5" x14ac:dyDescent="0.25">
      <c r="B912" s="23" t="s">
        <v>75</v>
      </c>
      <c r="C912" s="15">
        <v>8</v>
      </c>
      <c r="D912" s="26"/>
      <c r="E912" s="26"/>
    </row>
    <row r="913" spans="2:5" x14ac:dyDescent="0.25">
      <c r="B913" s="16" t="s">
        <v>70</v>
      </c>
      <c r="C913" s="15">
        <v>1</v>
      </c>
      <c r="D913" s="26"/>
      <c r="E913" s="26"/>
    </row>
    <row r="914" spans="2:5" x14ac:dyDescent="0.25">
      <c r="B914" s="16" t="s">
        <v>72</v>
      </c>
      <c r="C914" s="15">
        <v>3</v>
      </c>
      <c r="D914" s="26"/>
      <c r="E914" s="26"/>
    </row>
    <row r="915" spans="2:5" x14ac:dyDescent="0.25">
      <c r="B915" s="16" t="s">
        <v>76</v>
      </c>
      <c r="C915" s="15">
        <v>4</v>
      </c>
      <c r="D915" s="26"/>
      <c r="E915" s="26"/>
    </row>
    <row r="916" spans="2:5" x14ac:dyDescent="0.25">
      <c r="B916" s="12" t="s">
        <v>39</v>
      </c>
      <c r="C916" s="13">
        <v>13</v>
      </c>
      <c r="D916" s="27">
        <f>0/C916</f>
        <v>0</v>
      </c>
      <c r="E916" s="27">
        <f>0/(C916-C920-C921)</f>
        <v>0</v>
      </c>
    </row>
    <row r="917" spans="2:5" x14ac:dyDescent="0.25">
      <c r="B917" s="23" t="s">
        <v>74</v>
      </c>
      <c r="C917" s="15">
        <v>1</v>
      </c>
      <c r="D917" s="26"/>
      <c r="E917" s="26"/>
    </row>
    <row r="918" spans="2:5" x14ac:dyDescent="0.25">
      <c r="B918" s="16" t="s">
        <v>71</v>
      </c>
      <c r="C918" s="15">
        <v>1</v>
      </c>
      <c r="D918" s="26"/>
      <c r="E918" s="26"/>
    </row>
    <row r="919" spans="2:5" x14ac:dyDescent="0.25">
      <c r="B919" s="23" t="s">
        <v>75</v>
      </c>
      <c r="C919" s="15">
        <v>12</v>
      </c>
      <c r="D919" s="26"/>
      <c r="E919" s="26"/>
    </row>
    <row r="920" spans="2:5" x14ac:dyDescent="0.25">
      <c r="B920" s="16" t="s">
        <v>70</v>
      </c>
      <c r="C920" s="15">
        <v>2</v>
      </c>
      <c r="D920" s="26"/>
      <c r="E920" s="26"/>
    </row>
    <row r="921" spans="2:5" x14ac:dyDescent="0.25">
      <c r="B921" s="16" t="s">
        <v>72</v>
      </c>
      <c r="C921" s="15">
        <v>2</v>
      </c>
      <c r="D921" s="26"/>
      <c r="E921" s="26"/>
    </row>
    <row r="922" spans="2:5" x14ac:dyDescent="0.25">
      <c r="B922" s="16" t="s">
        <v>76</v>
      </c>
      <c r="C922" s="15">
        <v>5</v>
      </c>
      <c r="D922" s="26"/>
      <c r="E922" s="26"/>
    </row>
    <row r="923" spans="2:5" x14ac:dyDescent="0.25">
      <c r="B923" s="16" t="s">
        <v>73</v>
      </c>
      <c r="C923" s="15">
        <v>1</v>
      </c>
      <c r="D923" s="26"/>
      <c r="E923" s="26"/>
    </row>
    <row r="924" spans="2:5" x14ac:dyDescent="0.25">
      <c r="B924" s="16" t="s">
        <v>71</v>
      </c>
      <c r="C924" s="15">
        <v>2</v>
      </c>
      <c r="D924" s="26"/>
      <c r="E924" s="26"/>
    </row>
    <row r="925" spans="2:5" x14ac:dyDescent="0.25">
      <c r="B925" s="12" t="s">
        <v>13</v>
      </c>
      <c r="C925" s="13">
        <v>331</v>
      </c>
      <c r="D925" s="27">
        <f>C926/C925</f>
        <v>0.22960725075528701</v>
      </c>
      <c r="E925" s="27">
        <f>C926/(C925-C928-C929-C933-C934)</f>
        <v>0.30039525691699603</v>
      </c>
    </row>
    <row r="926" spans="2:5" x14ac:dyDescent="0.25">
      <c r="B926" s="23" t="s">
        <v>78</v>
      </c>
      <c r="C926" s="15">
        <v>76</v>
      </c>
      <c r="D926" s="26"/>
      <c r="E926" s="26"/>
    </row>
    <row r="927" spans="2:5" x14ac:dyDescent="0.25">
      <c r="B927" s="23" t="s">
        <v>74</v>
      </c>
      <c r="C927" s="15">
        <v>20</v>
      </c>
      <c r="D927" s="26"/>
      <c r="E927" s="26"/>
    </row>
    <row r="928" spans="2:5" x14ac:dyDescent="0.25">
      <c r="B928" s="16" t="s">
        <v>70</v>
      </c>
      <c r="C928" s="15">
        <v>1</v>
      </c>
      <c r="D928" s="26"/>
      <c r="E928" s="26"/>
    </row>
    <row r="929" spans="2:5" x14ac:dyDescent="0.25">
      <c r="B929" s="16" t="s">
        <v>72</v>
      </c>
      <c r="C929" s="15">
        <v>3</v>
      </c>
      <c r="D929" s="26"/>
      <c r="E929" s="26"/>
    </row>
    <row r="930" spans="2:5" x14ac:dyDescent="0.25">
      <c r="B930" s="16" t="s">
        <v>76</v>
      </c>
      <c r="C930" s="15">
        <v>7</v>
      </c>
      <c r="D930" s="26"/>
      <c r="E930" s="26"/>
    </row>
    <row r="931" spans="2:5" x14ac:dyDescent="0.25">
      <c r="B931" s="16" t="s">
        <v>71</v>
      </c>
      <c r="C931" s="15">
        <v>9</v>
      </c>
      <c r="D931" s="26"/>
      <c r="E931" s="26"/>
    </row>
    <row r="932" spans="2:5" x14ac:dyDescent="0.25">
      <c r="B932" s="23" t="s">
        <v>75</v>
      </c>
      <c r="C932" s="15">
        <v>235</v>
      </c>
      <c r="D932" s="26"/>
      <c r="E932" s="26"/>
    </row>
    <row r="933" spans="2:5" x14ac:dyDescent="0.25">
      <c r="B933" s="16" t="s">
        <v>70</v>
      </c>
      <c r="C933" s="15">
        <v>32</v>
      </c>
      <c r="D933" s="26"/>
      <c r="E933" s="26"/>
    </row>
    <row r="934" spans="2:5" x14ac:dyDescent="0.25">
      <c r="B934" s="16" t="s">
        <v>72</v>
      </c>
      <c r="C934" s="15">
        <v>42</v>
      </c>
      <c r="D934" s="26"/>
      <c r="E934" s="26"/>
    </row>
    <row r="935" spans="2:5" x14ac:dyDescent="0.25">
      <c r="B935" s="16" t="s">
        <v>76</v>
      </c>
      <c r="C935" s="15">
        <v>126</v>
      </c>
      <c r="D935" s="26"/>
      <c r="E935" s="26"/>
    </row>
    <row r="936" spans="2:5" x14ac:dyDescent="0.25">
      <c r="B936" s="16" t="s">
        <v>73</v>
      </c>
      <c r="C936" s="15">
        <v>3</v>
      </c>
      <c r="D936" s="26"/>
      <c r="E936" s="26"/>
    </row>
    <row r="937" spans="2:5" x14ac:dyDescent="0.25">
      <c r="B937" s="16" t="s">
        <v>71</v>
      </c>
      <c r="C937" s="15">
        <v>32</v>
      </c>
      <c r="D937" s="26"/>
      <c r="E937" s="26"/>
    </row>
    <row r="938" spans="2:5" x14ac:dyDescent="0.25">
      <c r="B938" s="12" t="s">
        <v>57</v>
      </c>
      <c r="C938" s="13">
        <v>18</v>
      </c>
      <c r="D938" s="27">
        <f>0/C938</f>
        <v>0</v>
      </c>
      <c r="E938" s="27">
        <f>0/(C938-C940-C941)</f>
        <v>0</v>
      </c>
    </row>
    <row r="939" spans="2:5" x14ac:dyDescent="0.25">
      <c r="B939" s="23" t="s">
        <v>75</v>
      </c>
      <c r="C939" s="15">
        <v>18</v>
      </c>
      <c r="D939" s="26"/>
      <c r="E939" s="26"/>
    </row>
    <row r="940" spans="2:5" x14ac:dyDescent="0.25">
      <c r="B940" s="16" t="s">
        <v>70</v>
      </c>
      <c r="C940" s="15">
        <v>3</v>
      </c>
      <c r="D940" s="26"/>
      <c r="E940" s="26"/>
    </row>
    <row r="941" spans="2:5" x14ac:dyDescent="0.25">
      <c r="B941" s="16" t="s">
        <v>72</v>
      </c>
      <c r="C941" s="15">
        <v>2</v>
      </c>
      <c r="D941" s="26"/>
      <c r="E941" s="26"/>
    </row>
    <row r="942" spans="2:5" x14ac:dyDescent="0.25">
      <c r="B942" s="16" t="s">
        <v>76</v>
      </c>
      <c r="C942" s="15">
        <v>11</v>
      </c>
      <c r="D942" s="26"/>
      <c r="E942" s="26"/>
    </row>
    <row r="943" spans="2:5" x14ac:dyDescent="0.25">
      <c r="B943" s="16" t="s">
        <v>73</v>
      </c>
      <c r="C943" s="15">
        <v>2</v>
      </c>
      <c r="D943" s="26"/>
      <c r="E943" s="26"/>
    </row>
    <row r="944" spans="2:5" x14ac:dyDescent="0.25">
      <c r="B944" s="12" t="s">
        <v>63</v>
      </c>
      <c r="C944" s="13">
        <v>53</v>
      </c>
      <c r="D944" s="27">
        <f>C945/C944</f>
        <v>0.92452830188679247</v>
      </c>
      <c r="E944" s="27">
        <f>C945/(C944)</f>
        <v>0.92452830188679247</v>
      </c>
    </row>
    <row r="945" spans="2:5" x14ac:dyDescent="0.25">
      <c r="B945" s="23" t="s">
        <v>78</v>
      </c>
      <c r="C945" s="15">
        <v>49</v>
      </c>
      <c r="D945" s="26"/>
      <c r="E945" s="26"/>
    </row>
    <row r="946" spans="2:5" x14ac:dyDescent="0.25">
      <c r="B946" s="23" t="s">
        <v>75</v>
      </c>
      <c r="C946" s="15">
        <v>4</v>
      </c>
      <c r="D946" s="26"/>
      <c r="E946" s="26"/>
    </row>
    <row r="947" spans="2:5" x14ac:dyDescent="0.25">
      <c r="B947" s="16" t="s">
        <v>76</v>
      </c>
      <c r="C947" s="15">
        <v>4</v>
      </c>
      <c r="D947" s="26"/>
      <c r="E947" s="26"/>
    </row>
    <row r="948" spans="2:5" x14ac:dyDescent="0.25">
      <c r="B948" s="12" t="s">
        <v>26</v>
      </c>
      <c r="C948" s="13">
        <v>67</v>
      </c>
      <c r="D948" s="27">
        <f>C949/C948</f>
        <v>5.9701492537313432E-2</v>
      </c>
      <c r="E948" s="27">
        <f>C949/(C948-C953-C954)</f>
        <v>7.8431372549019607E-2</v>
      </c>
    </row>
    <row r="949" spans="2:5" x14ac:dyDescent="0.25">
      <c r="B949" s="23" t="s">
        <v>78</v>
      </c>
      <c r="C949" s="15">
        <v>4</v>
      </c>
      <c r="D949" s="26"/>
      <c r="E949" s="26"/>
    </row>
    <row r="950" spans="2:5" x14ac:dyDescent="0.25">
      <c r="B950" s="23" t="s">
        <v>74</v>
      </c>
      <c r="C950" s="15">
        <v>3</v>
      </c>
      <c r="D950" s="26"/>
      <c r="E950" s="26"/>
    </row>
    <row r="951" spans="2:5" x14ac:dyDescent="0.25">
      <c r="B951" s="16" t="s">
        <v>71</v>
      </c>
      <c r="C951" s="15">
        <v>3</v>
      </c>
      <c r="D951" s="26"/>
      <c r="E951" s="26"/>
    </row>
    <row r="952" spans="2:5" x14ac:dyDescent="0.25">
      <c r="B952" s="23" t="s">
        <v>75</v>
      </c>
      <c r="C952" s="15">
        <v>60</v>
      </c>
      <c r="D952" s="26"/>
      <c r="E952" s="26"/>
    </row>
    <row r="953" spans="2:5" x14ac:dyDescent="0.25">
      <c r="B953" s="16" t="s">
        <v>70</v>
      </c>
      <c r="C953" s="15">
        <v>10</v>
      </c>
      <c r="D953" s="26"/>
      <c r="E953" s="26"/>
    </row>
    <row r="954" spans="2:5" x14ac:dyDescent="0.25">
      <c r="B954" s="16" t="s">
        <v>72</v>
      </c>
      <c r="C954" s="15">
        <v>6</v>
      </c>
      <c r="D954" s="26"/>
      <c r="E954" s="26"/>
    </row>
    <row r="955" spans="2:5" x14ac:dyDescent="0.25">
      <c r="B955" s="16" t="s">
        <v>76</v>
      </c>
      <c r="C955" s="15">
        <v>33</v>
      </c>
      <c r="D955" s="26"/>
      <c r="E955" s="26"/>
    </row>
    <row r="956" spans="2:5" x14ac:dyDescent="0.25">
      <c r="B956" s="16" t="s">
        <v>73</v>
      </c>
      <c r="C956" s="15">
        <v>6</v>
      </c>
      <c r="D956" s="26"/>
      <c r="E956" s="26"/>
    </row>
    <row r="957" spans="2:5" x14ac:dyDescent="0.25">
      <c r="B957" s="16" t="s">
        <v>71</v>
      </c>
      <c r="C957" s="15">
        <v>5</v>
      </c>
      <c r="D957" s="26"/>
      <c r="E957" s="26"/>
    </row>
    <row r="958" spans="2:5" x14ac:dyDescent="0.25">
      <c r="B958" s="12" t="s">
        <v>23</v>
      </c>
      <c r="C958" s="13">
        <v>219</v>
      </c>
      <c r="D958" s="27">
        <f>C959/C958</f>
        <v>0.14611872146118721</v>
      </c>
      <c r="E958" s="27">
        <f>C959/(C958-C961-C962-C966-C967)</f>
        <v>0.2119205298013245</v>
      </c>
    </row>
    <row r="959" spans="2:5" x14ac:dyDescent="0.25">
      <c r="B959" s="23" t="s">
        <v>78</v>
      </c>
      <c r="C959" s="15">
        <v>32</v>
      </c>
      <c r="D959" s="26"/>
      <c r="E959" s="26"/>
    </row>
    <row r="960" spans="2:5" x14ac:dyDescent="0.25">
      <c r="B960" s="23" t="s">
        <v>74</v>
      </c>
      <c r="C960" s="15">
        <v>16</v>
      </c>
      <c r="D960" s="26"/>
      <c r="E960" s="26"/>
    </row>
    <row r="961" spans="2:5" x14ac:dyDescent="0.25">
      <c r="B961" s="16" t="s">
        <v>70</v>
      </c>
      <c r="C961" s="15">
        <v>1</v>
      </c>
      <c r="D961" s="26"/>
      <c r="E961" s="26"/>
    </row>
    <row r="962" spans="2:5" x14ac:dyDescent="0.25">
      <c r="B962" s="16" t="s">
        <v>72</v>
      </c>
      <c r="C962" s="15">
        <v>1</v>
      </c>
      <c r="D962" s="26"/>
      <c r="E962" s="26"/>
    </row>
    <row r="963" spans="2:5" x14ac:dyDescent="0.25">
      <c r="B963" s="16" t="s">
        <v>76</v>
      </c>
      <c r="C963" s="15">
        <v>7</v>
      </c>
      <c r="D963" s="26"/>
      <c r="E963" s="26"/>
    </row>
    <row r="964" spans="2:5" x14ac:dyDescent="0.25">
      <c r="B964" s="16" t="s">
        <v>71</v>
      </c>
      <c r="C964" s="15">
        <v>7</v>
      </c>
      <c r="D964" s="26"/>
      <c r="E964" s="26"/>
    </row>
    <row r="965" spans="2:5" x14ac:dyDescent="0.25">
      <c r="B965" s="23" t="s">
        <v>75</v>
      </c>
      <c r="C965" s="15">
        <v>171</v>
      </c>
      <c r="D965" s="26"/>
      <c r="E965" s="26"/>
    </row>
    <row r="966" spans="2:5" x14ac:dyDescent="0.25">
      <c r="B966" s="16" t="s">
        <v>70</v>
      </c>
      <c r="C966" s="15">
        <v>37</v>
      </c>
      <c r="D966" s="26"/>
      <c r="E966" s="26"/>
    </row>
    <row r="967" spans="2:5" x14ac:dyDescent="0.25">
      <c r="B967" s="16" t="s">
        <v>72</v>
      </c>
      <c r="C967" s="15">
        <v>29</v>
      </c>
      <c r="D967" s="26"/>
      <c r="E967" s="26"/>
    </row>
    <row r="968" spans="2:5" x14ac:dyDescent="0.25">
      <c r="B968" s="16" t="s">
        <v>76</v>
      </c>
      <c r="C968" s="15">
        <v>72</v>
      </c>
      <c r="D968" s="26"/>
      <c r="E968" s="26"/>
    </row>
    <row r="969" spans="2:5" x14ac:dyDescent="0.25">
      <c r="B969" s="16" t="s">
        <v>73</v>
      </c>
      <c r="C969" s="15">
        <v>5</v>
      </c>
      <c r="D969" s="26"/>
      <c r="E969" s="26"/>
    </row>
    <row r="970" spans="2:5" x14ac:dyDescent="0.25">
      <c r="B970" s="16" t="s">
        <v>71</v>
      </c>
      <c r="C970" s="15">
        <v>28</v>
      </c>
      <c r="D970" s="26"/>
      <c r="E970" s="26"/>
    </row>
    <row r="971" spans="2:5" x14ac:dyDescent="0.25">
      <c r="B971" s="12" t="s">
        <v>66</v>
      </c>
      <c r="C971" s="13">
        <v>54</v>
      </c>
      <c r="D971" s="27">
        <f>C972/C971</f>
        <v>1</v>
      </c>
      <c r="E971" s="27">
        <f>C972/C971</f>
        <v>1</v>
      </c>
    </row>
    <row r="972" spans="2:5" x14ac:dyDescent="0.25">
      <c r="B972" s="23" t="s">
        <v>78</v>
      </c>
      <c r="C972" s="15">
        <v>54</v>
      </c>
      <c r="D972" s="26"/>
      <c r="E972" s="26"/>
    </row>
    <row r="973" spans="2:5" x14ac:dyDescent="0.25">
      <c r="B973" s="12" t="s">
        <v>40</v>
      </c>
      <c r="C973" s="13">
        <v>21</v>
      </c>
      <c r="D973" s="27">
        <f>C974/C973</f>
        <v>0.52380952380952384</v>
      </c>
      <c r="E973" s="27">
        <f>C974/(C973-C976-C977)</f>
        <v>0.61111111111111116</v>
      </c>
    </row>
    <row r="974" spans="2:5" x14ac:dyDescent="0.25">
      <c r="B974" s="23" t="s">
        <v>78</v>
      </c>
      <c r="C974" s="15">
        <v>11</v>
      </c>
      <c r="D974" s="26"/>
      <c r="E974" s="26"/>
    </row>
    <row r="975" spans="2:5" x14ac:dyDescent="0.25">
      <c r="B975" s="23" t="s">
        <v>75</v>
      </c>
      <c r="C975" s="15">
        <v>10</v>
      </c>
      <c r="D975" s="26"/>
      <c r="E975" s="26"/>
    </row>
    <row r="976" spans="2:5" x14ac:dyDescent="0.25">
      <c r="B976" s="16" t="s">
        <v>70</v>
      </c>
      <c r="C976" s="15">
        <v>2</v>
      </c>
      <c r="D976" s="26"/>
      <c r="E976" s="26"/>
    </row>
    <row r="977" spans="2:5" x14ac:dyDescent="0.25">
      <c r="B977" s="16" t="s">
        <v>72</v>
      </c>
      <c r="C977" s="15">
        <v>1</v>
      </c>
      <c r="D977" s="26"/>
      <c r="E977" s="26"/>
    </row>
    <row r="978" spans="2:5" x14ac:dyDescent="0.25">
      <c r="B978" s="16" t="s">
        <v>76</v>
      </c>
      <c r="C978" s="15">
        <v>2</v>
      </c>
      <c r="D978" s="26"/>
      <c r="E978" s="26"/>
    </row>
    <row r="979" spans="2:5" x14ac:dyDescent="0.25">
      <c r="B979" s="16" t="s">
        <v>71</v>
      </c>
      <c r="C979" s="15">
        <v>5</v>
      </c>
      <c r="D979" s="26"/>
      <c r="E979" s="26"/>
    </row>
    <row r="980" spans="2:5" x14ac:dyDescent="0.25">
      <c r="B980" s="12" t="s">
        <v>33</v>
      </c>
      <c r="C980" s="13">
        <v>9</v>
      </c>
      <c r="D980" s="27">
        <f>C981/C980</f>
        <v>0.1111111111111111</v>
      </c>
      <c r="E980" s="27">
        <f>C981/(C980-C983-C984)</f>
        <v>0.2</v>
      </c>
    </row>
    <row r="981" spans="2:5" x14ac:dyDescent="0.25">
      <c r="B981" s="23" t="s">
        <v>78</v>
      </c>
      <c r="C981" s="15">
        <v>1</v>
      </c>
      <c r="D981" s="26"/>
      <c r="E981" s="26"/>
    </row>
    <row r="982" spans="2:5" x14ac:dyDescent="0.25">
      <c r="B982" s="23" t="s">
        <v>75</v>
      </c>
      <c r="C982" s="15">
        <v>8</v>
      </c>
      <c r="D982" s="26"/>
      <c r="E982" s="26"/>
    </row>
    <row r="983" spans="2:5" x14ac:dyDescent="0.25">
      <c r="B983" s="16" t="s">
        <v>70</v>
      </c>
      <c r="C983" s="15">
        <v>3</v>
      </c>
      <c r="D983" s="26"/>
      <c r="E983" s="26"/>
    </row>
    <row r="984" spans="2:5" x14ac:dyDescent="0.25">
      <c r="B984" s="16" t="s">
        <v>72</v>
      </c>
      <c r="C984" s="15">
        <v>1</v>
      </c>
      <c r="D984" s="26"/>
      <c r="E984" s="26"/>
    </row>
    <row r="985" spans="2:5" x14ac:dyDescent="0.25">
      <c r="B985" s="16" t="s">
        <v>76</v>
      </c>
      <c r="C985" s="15">
        <v>4</v>
      </c>
      <c r="D985" s="26"/>
      <c r="E985" s="26"/>
    </row>
    <row r="986" spans="2:5" x14ac:dyDescent="0.25">
      <c r="B986" s="12" t="s">
        <v>27</v>
      </c>
      <c r="C986" s="13">
        <v>9</v>
      </c>
      <c r="D986" s="27">
        <f>0/C986</f>
        <v>0</v>
      </c>
      <c r="E986" s="27">
        <f>0/(C986-C990-C991)</f>
        <v>0</v>
      </c>
    </row>
    <row r="987" spans="2:5" x14ac:dyDescent="0.25">
      <c r="B987" s="23" t="s">
        <v>74</v>
      </c>
      <c r="C987" s="15">
        <v>1</v>
      </c>
      <c r="D987" s="26"/>
      <c r="E987" s="26"/>
    </row>
    <row r="988" spans="2:5" x14ac:dyDescent="0.25">
      <c r="B988" s="16" t="s">
        <v>71</v>
      </c>
      <c r="C988" s="15">
        <v>1</v>
      </c>
      <c r="D988" s="26"/>
      <c r="E988" s="26"/>
    </row>
    <row r="989" spans="2:5" x14ac:dyDescent="0.25">
      <c r="B989" s="23" t="s">
        <v>75</v>
      </c>
      <c r="C989" s="15">
        <v>8</v>
      </c>
      <c r="D989" s="26"/>
      <c r="E989" s="26"/>
    </row>
    <row r="990" spans="2:5" x14ac:dyDescent="0.25">
      <c r="B990" s="16" t="s">
        <v>70</v>
      </c>
      <c r="C990" s="15">
        <v>1</v>
      </c>
      <c r="D990" s="26"/>
      <c r="E990" s="26"/>
    </row>
    <row r="991" spans="2:5" x14ac:dyDescent="0.25">
      <c r="B991" s="16" t="s">
        <v>72</v>
      </c>
      <c r="C991" s="15">
        <v>2</v>
      </c>
      <c r="D991" s="26"/>
      <c r="E991" s="26"/>
    </row>
    <row r="992" spans="2:5" x14ac:dyDescent="0.25">
      <c r="B992" s="16" t="s">
        <v>76</v>
      </c>
      <c r="C992" s="15">
        <v>3</v>
      </c>
      <c r="D992" s="26"/>
      <c r="E992" s="26"/>
    </row>
    <row r="993" spans="2:5" x14ac:dyDescent="0.25">
      <c r="B993" s="16" t="s">
        <v>71</v>
      </c>
      <c r="C993" s="15">
        <v>2</v>
      </c>
      <c r="D993" s="26"/>
      <c r="E993" s="26"/>
    </row>
    <row r="994" spans="2:5" x14ac:dyDescent="0.25">
      <c r="B994" s="12" t="s">
        <v>58</v>
      </c>
      <c r="C994" s="13">
        <v>36</v>
      </c>
      <c r="D994" s="27">
        <f>C995/C994</f>
        <v>0.27777777777777779</v>
      </c>
      <c r="E994" s="27">
        <f>C995/(C994-C997-C1001-C1002)</f>
        <v>0.4</v>
      </c>
    </row>
    <row r="995" spans="2:5" x14ac:dyDescent="0.25">
      <c r="B995" s="23" t="s">
        <v>78</v>
      </c>
      <c r="C995" s="15">
        <v>10</v>
      </c>
      <c r="D995" s="26"/>
      <c r="E995" s="26"/>
    </row>
    <row r="996" spans="2:5" x14ac:dyDescent="0.25">
      <c r="B996" s="23" t="s">
        <v>74</v>
      </c>
      <c r="C996" s="15">
        <v>10</v>
      </c>
      <c r="D996" s="26"/>
      <c r="E996" s="26"/>
    </row>
    <row r="997" spans="2:5" x14ac:dyDescent="0.25">
      <c r="B997" s="16" t="s">
        <v>72</v>
      </c>
      <c r="C997" s="15">
        <v>1</v>
      </c>
      <c r="D997" s="26"/>
      <c r="E997" s="26"/>
    </row>
    <row r="998" spans="2:5" x14ac:dyDescent="0.25">
      <c r="B998" s="16" t="s">
        <v>76</v>
      </c>
      <c r="C998" s="15">
        <v>8</v>
      </c>
      <c r="D998" s="26"/>
      <c r="E998" s="26"/>
    </row>
    <row r="999" spans="2:5" x14ac:dyDescent="0.25">
      <c r="B999" s="16" t="s">
        <v>71</v>
      </c>
      <c r="C999" s="15">
        <v>1</v>
      </c>
      <c r="D999" s="26"/>
      <c r="E999" s="26"/>
    </row>
    <row r="1000" spans="2:5" x14ac:dyDescent="0.25">
      <c r="B1000" s="23" t="s">
        <v>75</v>
      </c>
      <c r="C1000" s="15">
        <v>16</v>
      </c>
      <c r="D1000" s="26"/>
      <c r="E1000" s="26"/>
    </row>
    <row r="1001" spans="2:5" x14ac:dyDescent="0.25">
      <c r="B1001" s="16" t="s">
        <v>70</v>
      </c>
      <c r="C1001" s="15">
        <v>4</v>
      </c>
      <c r="D1001" s="26"/>
      <c r="E1001" s="26"/>
    </row>
    <row r="1002" spans="2:5" x14ac:dyDescent="0.25">
      <c r="B1002" s="16" t="s">
        <v>72</v>
      </c>
      <c r="C1002" s="15">
        <v>6</v>
      </c>
      <c r="D1002" s="26"/>
      <c r="E1002" s="26"/>
    </row>
    <row r="1003" spans="2:5" x14ac:dyDescent="0.25">
      <c r="B1003" s="16" t="s">
        <v>76</v>
      </c>
      <c r="C1003" s="15">
        <v>4</v>
      </c>
      <c r="D1003" s="26"/>
      <c r="E1003" s="26"/>
    </row>
    <row r="1004" spans="2:5" ht="13.8" thickBot="1" x14ac:dyDescent="0.3">
      <c r="B1004" s="16" t="s">
        <v>71</v>
      </c>
      <c r="C1004" s="15">
        <v>2</v>
      </c>
      <c r="D1004" s="26"/>
      <c r="E1004" s="26"/>
    </row>
    <row r="1005" spans="2:5" ht="13.8" thickBot="1" x14ac:dyDescent="0.3">
      <c r="B1005" s="10" t="s">
        <v>50</v>
      </c>
      <c r="C1005" s="11">
        <v>937</v>
      </c>
      <c r="D1005" s="25">
        <f>(C1007+C1014+C1024+C1034+C1046+C1051+C1061+C1068)/C1005</f>
        <v>0.61259338313767342</v>
      </c>
      <c r="E1005" s="25">
        <f>(C1007+C1014+C1024+C1034+C1046+C1051+C1061+C1068)/(C1005-C1009-C1018-C1019-C1028-C1029-C1036-C1041-C1055-C1056-C1063-C1072-C1073)</f>
        <v>0.66129032258064513</v>
      </c>
    </row>
    <row r="1006" spans="2:5" x14ac:dyDescent="0.25">
      <c r="B1006" s="12" t="s">
        <v>60</v>
      </c>
      <c r="C1006" s="13">
        <v>25</v>
      </c>
      <c r="D1006" s="27">
        <f>C1007/C1006</f>
        <v>0.6</v>
      </c>
      <c r="E1006" s="27">
        <f>C1007/(C1006-C1009)</f>
        <v>0.7142857142857143</v>
      </c>
    </row>
    <row r="1007" spans="2:5" x14ac:dyDescent="0.25">
      <c r="B1007" s="23" t="s">
        <v>78</v>
      </c>
      <c r="C1007" s="15">
        <v>15</v>
      </c>
      <c r="D1007" s="26"/>
      <c r="E1007" s="26"/>
    </row>
    <row r="1008" spans="2:5" x14ac:dyDescent="0.25">
      <c r="B1008" s="23" t="s">
        <v>75</v>
      </c>
      <c r="C1008" s="15">
        <v>10</v>
      </c>
      <c r="D1008" s="26"/>
      <c r="E1008" s="26"/>
    </row>
    <row r="1009" spans="2:5" x14ac:dyDescent="0.25">
      <c r="B1009" s="16" t="s">
        <v>72</v>
      </c>
      <c r="C1009" s="15">
        <v>4</v>
      </c>
      <c r="D1009" s="26"/>
      <c r="E1009" s="26"/>
    </row>
    <row r="1010" spans="2:5" x14ac:dyDescent="0.25">
      <c r="B1010" s="16" t="s">
        <v>76</v>
      </c>
      <c r="C1010" s="15">
        <v>1</v>
      </c>
      <c r="D1010" s="26"/>
      <c r="E1010" s="26"/>
    </row>
    <row r="1011" spans="2:5" x14ac:dyDescent="0.25">
      <c r="B1011" s="16" t="s">
        <v>73</v>
      </c>
      <c r="C1011" s="15">
        <v>4</v>
      </c>
      <c r="D1011" s="26"/>
      <c r="E1011" s="26"/>
    </row>
    <row r="1012" spans="2:5" x14ac:dyDescent="0.25">
      <c r="B1012" s="16" t="s">
        <v>71</v>
      </c>
      <c r="C1012" s="15">
        <v>1</v>
      </c>
      <c r="D1012" s="26"/>
      <c r="E1012" s="26"/>
    </row>
    <row r="1013" spans="2:5" x14ac:dyDescent="0.25">
      <c r="B1013" s="12" t="s">
        <v>0</v>
      </c>
      <c r="C1013" s="13">
        <v>209</v>
      </c>
      <c r="D1013" s="27">
        <f>C1014/C1013</f>
        <v>0.68899521531100483</v>
      </c>
      <c r="E1013" s="27">
        <f>C1014/(C1013-C1018-C1019)</f>
        <v>0.73469387755102045</v>
      </c>
    </row>
    <row r="1014" spans="2:5" x14ac:dyDescent="0.25">
      <c r="B1014" s="23" t="s">
        <v>78</v>
      </c>
      <c r="C1014" s="15">
        <v>144</v>
      </c>
      <c r="D1014" s="26"/>
      <c r="E1014" s="26"/>
    </row>
    <row r="1015" spans="2:5" x14ac:dyDescent="0.25">
      <c r="B1015" s="23" t="s">
        <v>74</v>
      </c>
      <c r="C1015" s="15">
        <v>3</v>
      </c>
      <c r="D1015" s="26"/>
      <c r="E1015" s="26"/>
    </row>
    <row r="1016" spans="2:5" x14ac:dyDescent="0.25">
      <c r="B1016" s="16" t="s">
        <v>76</v>
      </c>
      <c r="C1016" s="15">
        <v>3</v>
      </c>
      <c r="D1016" s="26"/>
      <c r="E1016" s="26"/>
    </row>
    <row r="1017" spans="2:5" x14ac:dyDescent="0.25">
      <c r="B1017" s="23" t="s">
        <v>75</v>
      </c>
      <c r="C1017" s="15">
        <v>62</v>
      </c>
      <c r="D1017" s="26"/>
      <c r="E1017" s="26"/>
    </row>
    <row r="1018" spans="2:5" x14ac:dyDescent="0.25">
      <c r="B1018" s="16" t="s">
        <v>70</v>
      </c>
      <c r="C1018" s="15">
        <v>7</v>
      </c>
      <c r="D1018" s="26"/>
      <c r="E1018" s="26"/>
    </row>
    <row r="1019" spans="2:5" x14ac:dyDescent="0.25">
      <c r="B1019" s="16" t="s">
        <v>72</v>
      </c>
      <c r="C1019" s="15">
        <v>6</v>
      </c>
      <c r="D1019" s="26"/>
      <c r="E1019" s="26"/>
    </row>
    <row r="1020" spans="2:5" x14ac:dyDescent="0.25">
      <c r="B1020" s="16" t="s">
        <v>76</v>
      </c>
      <c r="C1020" s="15">
        <v>7</v>
      </c>
      <c r="D1020" s="26"/>
      <c r="E1020" s="26"/>
    </row>
    <row r="1021" spans="2:5" x14ac:dyDescent="0.25">
      <c r="B1021" s="16" t="s">
        <v>73</v>
      </c>
      <c r="C1021" s="15">
        <v>39</v>
      </c>
      <c r="D1021" s="26"/>
      <c r="E1021" s="26"/>
    </row>
    <row r="1022" spans="2:5" x14ac:dyDescent="0.25">
      <c r="B1022" s="16" t="s">
        <v>71</v>
      </c>
      <c r="C1022" s="15">
        <v>3</v>
      </c>
      <c r="D1022" s="26"/>
      <c r="E1022" s="26"/>
    </row>
    <row r="1023" spans="2:5" x14ac:dyDescent="0.25">
      <c r="B1023" s="12" t="s">
        <v>2</v>
      </c>
      <c r="C1023" s="13">
        <v>150</v>
      </c>
      <c r="D1023" s="27">
        <f>C1024/C1023</f>
        <v>0.48</v>
      </c>
      <c r="E1023" s="27">
        <f>C1024/(C1023-C1028-C1029)</f>
        <v>0.55384615384615388</v>
      </c>
    </row>
    <row r="1024" spans="2:5" x14ac:dyDescent="0.25">
      <c r="B1024" s="23" t="s">
        <v>78</v>
      </c>
      <c r="C1024" s="15">
        <v>72</v>
      </c>
      <c r="D1024" s="26"/>
      <c r="E1024" s="26"/>
    </row>
    <row r="1025" spans="2:5" x14ac:dyDescent="0.25">
      <c r="B1025" s="23" t="s">
        <v>74</v>
      </c>
      <c r="C1025" s="15">
        <v>4</v>
      </c>
      <c r="D1025" s="26"/>
      <c r="E1025" s="26"/>
    </row>
    <row r="1026" spans="2:5" x14ac:dyDescent="0.25">
      <c r="B1026" s="16" t="s">
        <v>76</v>
      </c>
      <c r="C1026" s="15">
        <v>4</v>
      </c>
      <c r="D1026" s="26"/>
      <c r="E1026" s="26"/>
    </row>
    <row r="1027" spans="2:5" x14ac:dyDescent="0.25">
      <c r="B1027" s="23" t="s">
        <v>75</v>
      </c>
      <c r="C1027" s="15">
        <v>74</v>
      </c>
      <c r="D1027" s="26"/>
      <c r="E1027" s="26"/>
    </row>
    <row r="1028" spans="2:5" x14ac:dyDescent="0.25">
      <c r="B1028" s="16" t="s">
        <v>70</v>
      </c>
      <c r="C1028" s="15">
        <v>11</v>
      </c>
      <c r="D1028" s="26"/>
      <c r="E1028" s="26"/>
    </row>
    <row r="1029" spans="2:5" x14ac:dyDescent="0.25">
      <c r="B1029" s="16" t="s">
        <v>72</v>
      </c>
      <c r="C1029" s="15">
        <v>9</v>
      </c>
      <c r="D1029" s="26"/>
      <c r="E1029" s="26"/>
    </row>
    <row r="1030" spans="2:5" x14ac:dyDescent="0.25">
      <c r="B1030" s="16" t="s">
        <v>76</v>
      </c>
      <c r="C1030" s="15">
        <v>14</v>
      </c>
      <c r="D1030" s="26"/>
      <c r="E1030" s="26"/>
    </row>
    <row r="1031" spans="2:5" x14ac:dyDescent="0.25">
      <c r="B1031" s="16" t="s">
        <v>73</v>
      </c>
      <c r="C1031" s="15">
        <v>33</v>
      </c>
      <c r="D1031" s="26"/>
      <c r="E1031" s="26"/>
    </row>
    <row r="1032" spans="2:5" x14ac:dyDescent="0.25">
      <c r="B1032" s="16" t="s">
        <v>71</v>
      </c>
      <c r="C1032" s="15">
        <v>7</v>
      </c>
      <c r="D1032" s="26"/>
      <c r="E1032" s="26"/>
    </row>
    <row r="1033" spans="2:5" x14ac:dyDescent="0.25">
      <c r="B1033" s="12" t="s">
        <v>56</v>
      </c>
      <c r="C1033" s="13">
        <v>90</v>
      </c>
      <c r="D1033" s="27">
        <f>C1034/C1033</f>
        <v>0.75555555555555554</v>
      </c>
      <c r="E1033" s="27">
        <f>C1034/(C1033-C1036)</f>
        <v>0.7816091954022989</v>
      </c>
    </row>
    <row r="1034" spans="2:5" x14ac:dyDescent="0.25">
      <c r="B1034" s="23" t="s">
        <v>78</v>
      </c>
      <c r="C1034" s="15">
        <v>68</v>
      </c>
      <c r="D1034" s="26"/>
      <c r="E1034" s="26"/>
    </row>
    <row r="1035" spans="2:5" x14ac:dyDescent="0.25">
      <c r="B1035" s="23" t="s">
        <v>75</v>
      </c>
      <c r="C1035" s="15">
        <v>22</v>
      </c>
      <c r="D1035" s="26"/>
      <c r="E1035" s="26"/>
    </row>
    <row r="1036" spans="2:5" x14ac:dyDescent="0.25">
      <c r="B1036" s="16" t="s">
        <v>70</v>
      </c>
      <c r="C1036" s="15">
        <v>3</v>
      </c>
      <c r="D1036" s="26"/>
      <c r="E1036" s="26"/>
    </row>
    <row r="1037" spans="2:5" x14ac:dyDescent="0.25">
      <c r="B1037" s="16" t="s">
        <v>76</v>
      </c>
      <c r="C1037" s="15">
        <v>1</v>
      </c>
      <c r="D1037" s="26"/>
      <c r="E1037" s="26"/>
    </row>
    <row r="1038" spans="2:5" x14ac:dyDescent="0.25">
      <c r="B1038" s="16" t="s">
        <v>73</v>
      </c>
      <c r="C1038" s="15">
        <v>18</v>
      </c>
      <c r="D1038" s="26"/>
      <c r="E1038" s="26"/>
    </row>
    <row r="1039" spans="2:5" x14ac:dyDescent="0.25">
      <c r="B1039" s="12" t="s">
        <v>21</v>
      </c>
      <c r="C1039" s="13">
        <v>30</v>
      </c>
      <c r="D1039" s="27">
        <f>0/C1039</f>
        <v>0</v>
      </c>
      <c r="E1039" s="27">
        <f>0/(C1039-C1041)</f>
        <v>0</v>
      </c>
    </row>
    <row r="1040" spans="2:5" x14ac:dyDescent="0.25">
      <c r="B1040" s="23" t="s">
        <v>75</v>
      </c>
      <c r="C1040" s="15">
        <v>30</v>
      </c>
      <c r="D1040" s="26"/>
      <c r="E1040" s="26"/>
    </row>
    <row r="1041" spans="2:5" x14ac:dyDescent="0.25">
      <c r="B1041" s="16" t="s">
        <v>70</v>
      </c>
      <c r="C1041" s="15">
        <v>1</v>
      </c>
      <c r="D1041" s="26"/>
      <c r="E1041" s="26"/>
    </row>
    <row r="1042" spans="2:5" x14ac:dyDescent="0.25">
      <c r="B1042" s="16" t="s">
        <v>76</v>
      </c>
      <c r="C1042" s="15">
        <v>23</v>
      </c>
      <c r="D1042" s="26"/>
      <c r="E1042" s="26"/>
    </row>
    <row r="1043" spans="2:5" x14ac:dyDescent="0.25">
      <c r="B1043" s="16" t="s">
        <v>73</v>
      </c>
      <c r="C1043" s="15">
        <v>4</v>
      </c>
      <c r="D1043" s="26"/>
      <c r="E1043" s="26"/>
    </row>
    <row r="1044" spans="2:5" x14ac:dyDescent="0.25">
      <c r="B1044" s="16" t="s">
        <v>71</v>
      </c>
      <c r="C1044" s="15">
        <v>2</v>
      </c>
      <c r="D1044" s="26"/>
      <c r="E1044" s="26"/>
    </row>
    <row r="1045" spans="2:5" x14ac:dyDescent="0.25">
      <c r="B1045" s="12" t="s">
        <v>4</v>
      </c>
      <c r="C1045" s="13">
        <v>30</v>
      </c>
      <c r="D1045" s="27">
        <f>C1046/C1045</f>
        <v>0.66666666666666663</v>
      </c>
      <c r="E1045" s="27">
        <f>C1046/(C1045)</f>
        <v>0.66666666666666663</v>
      </c>
    </row>
    <row r="1046" spans="2:5" x14ac:dyDescent="0.25">
      <c r="B1046" s="23" t="s">
        <v>78</v>
      </c>
      <c r="C1046" s="15">
        <v>20</v>
      </c>
      <c r="D1046" s="26"/>
      <c r="E1046" s="26"/>
    </row>
    <row r="1047" spans="2:5" x14ac:dyDescent="0.25">
      <c r="B1047" s="23" t="s">
        <v>75</v>
      </c>
      <c r="C1047" s="15">
        <v>10</v>
      </c>
      <c r="D1047" s="26"/>
      <c r="E1047" s="26"/>
    </row>
    <row r="1048" spans="2:5" x14ac:dyDescent="0.25">
      <c r="B1048" s="16" t="s">
        <v>76</v>
      </c>
      <c r="C1048" s="15">
        <v>2</v>
      </c>
      <c r="D1048" s="26"/>
      <c r="E1048" s="26"/>
    </row>
    <row r="1049" spans="2:5" x14ac:dyDescent="0.25">
      <c r="B1049" s="16" t="s">
        <v>73</v>
      </c>
      <c r="C1049" s="15">
        <v>8</v>
      </c>
      <c r="D1049" s="26"/>
      <c r="E1049" s="26"/>
    </row>
    <row r="1050" spans="2:5" x14ac:dyDescent="0.25">
      <c r="B1050" s="12" t="s">
        <v>5</v>
      </c>
      <c r="C1050" s="13">
        <v>318</v>
      </c>
      <c r="D1050" s="27">
        <f>C1051/C1050</f>
        <v>0.63836477987421381</v>
      </c>
      <c r="E1050" s="27">
        <f>C1051/(C1050-C1055-C1056)</f>
        <v>0.69047619047619047</v>
      </c>
    </row>
    <row r="1051" spans="2:5" x14ac:dyDescent="0.25">
      <c r="B1051" s="23" t="s">
        <v>78</v>
      </c>
      <c r="C1051" s="15">
        <v>203</v>
      </c>
      <c r="D1051" s="26"/>
      <c r="E1051" s="26"/>
    </row>
    <row r="1052" spans="2:5" x14ac:dyDescent="0.25">
      <c r="B1052" s="23" t="s">
        <v>74</v>
      </c>
      <c r="C1052" s="15">
        <v>2</v>
      </c>
      <c r="D1052" s="26"/>
      <c r="E1052" s="26"/>
    </row>
    <row r="1053" spans="2:5" x14ac:dyDescent="0.25">
      <c r="B1053" s="16" t="s">
        <v>76</v>
      </c>
      <c r="C1053" s="15">
        <v>2</v>
      </c>
      <c r="D1053" s="26"/>
      <c r="E1053" s="26"/>
    </row>
    <row r="1054" spans="2:5" x14ac:dyDescent="0.25">
      <c r="B1054" s="23" t="s">
        <v>75</v>
      </c>
      <c r="C1054" s="15">
        <v>113</v>
      </c>
      <c r="D1054" s="26"/>
      <c r="E1054" s="26"/>
    </row>
    <row r="1055" spans="2:5" x14ac:dyDescent="0.25">
      <c r="B1055" s="16" t="s">
        <v>70</v>
      </c>
      <c r="C1055" s="15">
        <v>8</v>
      </c>
      <c r="D1055" s="26"/>
      <c r="E1055" s="26"/>
    </row>
    <row r="1056" spans="2:5" x14ac:dyDescent="0.25">
      <c r="B1056" s="16" t="s">
        <v>72</v>
      </c>
      <c r="C1056" s="15">
        <v>16</v>
      </c>
      <c r="D1056" s="26"/>
      <c r="E1056" s="26"/>
    </row>
    <row r="1057" spans="2:5" x14ac:dyDescent="0.25">
      <c r="B1057" s="16" t="s">
        <v>76</v>
      </c>
      <c r="C1057" s="15">
        <v>40</v>
      </c>
      <c r="D1057" s="26"/>
      <c r="E1057" s="26"/>
    </row>
    <row r="1058" spans="2:5" x14ac:dyDescent="0.25">
      <c r="B1058" s="16" t="s">
        <v>73</v>
      </c>
      <c r="C1058" s="15">
        <v>38</v>
      </c>
      <c r="D1058" s="26"/>
      <c r="E1058" s="26"/>
    </row>
    <row r="1059" spans="2:5" x14ac:dyDescent="0.25">
      <c r="B1059" s="16" t="s">
        <v>71</v>
      </c>
      <c r="C1059" s="15">
        <v>11</v>
      </c>
      <c r="D1059" s="26"/>
      <c r="E1059" s="26"/>
    </row>
    <row r="1060" spans="2:5" x14ac:dyDescent="0.25">
      <c r="B1060" s="12" t="s">
        <v>66</v>
      </c>
      <c r="C1060" s="13">
        <v>25</v>
      </c>
      <c r="D1060" s="27">
        <f>C1061/C1060</f>
        <v>0.44</v>
      </c>
      <c r="E1060" s="27">
        <f>C1061/(C1060-C1063)</f>
        <v>0.45833333333333331</v>
      </c>
    </row>
    <row r="1061" spans="2:5" x14ac:dyDescent="0.25">
      <c r="B1061" s="23" t="s">
        <v>78</v>
      </c>
      <c r="C1061" s="15">
        <v>11</v>
      </c>
      <c r="D1061" s="26"/>
      <c r="E1061" s="26"/>
    </row>
    <row r="1062" spans="2:5" x14ac:dyDescent="0.25">
      <c r="B1062" s="23" t="s">
        <v>75</v>
      </c>
      <c r="C1062" s="15">
        <v>14</v>
      </c>
      <c r="D1062" s="26"/>
      <c r="E1062" s="26"/>
    </row>
    <row r="1063" spans="2:5" x14ac:dyDescent="0.25">
      <c r="B1063" s="16" t="s">
        <v>72</v>
      </c>
      <c r="C1063" s="15">
        <v>1</v>
      </c>
      <c r="D1063" s="26"/>
      <c r="E1063" s="26"/>
    </row>
    <row r="1064" spans="2:5" x14ac:dyDescent="0.25">
      <c r="B1064" s="16" t="s">
        <v>76</v>
      </c>
      <c r="C1064" s="15">
        <v>1</v>
      </c>
      <c r="D1064" s="26"/>
      <c r="E1064" s="26"/>
    </row>
    <row r="1065" spans="2:5" x14ac:dyDescent="0.25">
      <c r="B1065" s="16" t="s">
        <v>73</v>
      </c>
      <c r="C1065" s="15">
        <v>11</v>
      </c>
      <c r="D1065" s="26"/>
      <c r="E1065" s="26"/>
    </row>
    <row r="1066" spans="2:5" x14ac:dyDescent="0.25">
      <c r="B1066" s="16" t="s">
        <v>71</v>
      </c>
      <c r="C1066" s="15">
        <v>1</v>
      </c>
      <c r="D1066" s="26"/>
      <c r="E1066" s="26"/>
    </row>
    <row r="1067" spans="2:5" x14ac:dyDescent="0.25">
      <c r="B1067" s="12" t="s">
        <v>9</v>
      </c>
      <c r="C1067" s="13">
        <v>60</v>
      </c>
      <c r="D1067" s="27">
        <f>C1068/C1067</f>
        <v>0.68333333333333335</v>
      </c>
      <c r="E1067" s="27">
        <f>C1068/(C1067-C1072-C1073)</f>
        <v>0.7192982456140351</v>
      </c>
    </row>
    <row r="1068" spans="2:5" x14ac:dyDescent="0.25">
      <c r="B1068" s="23" t="s">
        <v>78</v>
      </c>
      <c r="C1068" s="15">
        <v>41</v>
      </c>
      <c r="D1068" s="26"/>
      <c r="E1068" s="26"/>
    </row>
    <row r="1069" spans="2:5" x14ac:dyDescent="0.25">
      <c r="B1069" s="23" t="s">
        <v>74</v>
      </c>
      <c r="C1069" s="15">
        <v>2</v>
      </c>
      <c r="D1069" s="26"/>
      <c r="E1069" s="26"/>
    </row>
    <row r="1070" spans="2:5" x14ac:dyDescent="0.25">
      <c r="B1070" s="16" t="s">
        <v>76</v>
      </c>
      <c r="C1070" s="15">
        <v>2</v>
      </c>
      <c r="D1070" s="26"/>
      <c r="E1070" s="26"/>
    </row>
    <row r="1071" spans="2:5" x14ac:dyDescent="0.25">
      <c r="B1071" s="23" t="s">
        <v>75</v>
      </c>
      <c r="C1071" s="15">
        <v>17</v>
      </c>
      <c r="D1071" s="26"/>
      <c r="E1071" s="26"/>
    </row>
    <row r="1072" spans="2:5" x14ac:dyDescent="0.25">
      <c r="B1072" s="16" t="s">
        <v>70</v>
      </c>
      <c r="C1072" s="15">
        <v>2</v>
      </c>
      <c r="D1072" s="26"/>
      <c r="E1072" s="26"/>
    </row>
    <row r="1073" spans="2:5" x14ac:dyDescent="0.25">
      <c r="B1073" s="16" t="s">
        <v>72</v>
      </c>
      <c r="C1073" s="15">
        <v>1</v>
      </c>
      <c r="D1073" s="26"/>
      <c r="E1073" s="26"/>
    </row>
    <row r="1074" spans="2:5" x14ac:dyDescent="0.25">
      <c r="B1074" s="16" t="s">
        <v>73</v>
      </c>
      <c r="C1074" s="15">
        <v>11</v>
      </c>
      <c r="D1074" s="26"/>
      <c r="E1074" s="26"/>
    </row>
    <row r="1075" spans="2:5" ht="13.8" thickBot="1" x14ac:dyDescent="0.3">
      <c r="B1075" s="16" t="s">
        <v>71</v>
      </c>
      <c r="C1075" s="15">
        <v>3</v>
      </c>
      <c r="D1075" s="26"/>
      <c r="E1075" s="26"/>
    </row>
    <row r="1076" spans="2:5" ht="13.8" thickBot="1" x14ac:dyDescent="0.3">
      <c r="B1076" s="5" t="s">
        <v>92</v>
      </c>
      <c r="C1076" s="6">
        <f>+C8+C115+C375+C606+C818+C1005+C447</f>
        <v>21644</v>
      </c>
      <c r="D1076" s="41">
        <f>C1077/C1076</f>
        <v>0.43157457031971908</v>
      </c>
      <c r="E1076" s="41">
        <f>C1077/(C1076-C12-C14-C15-C21-C22-C32-C39-C41-C42-C49-C52-C59-C60-C63-C69-C70-C77-C80-C81-C87-C88-C91-C92-C98-C99-C107-C110-C111-C119-C122-C123-C130-C134-C135-C142-C143-C147-C148-C155-C156-C160-C161-C168-C169-C173-C174-C181-C182-C186-C187-C194-C195-C199-C200-C207-C210-C211-C218-C221-C222-C229-C231-C240-C241-C247-C248-C251-C252-C259-C262-C263-C270-C271-C274-C275-C282-C286-C287-C294-C295-C299-C300-C307-C311-C312-C319-C322-C323-C330-C331-C335-C336-C343-C344-C353-C354-C361-C362-C370-C371-C379-C385-C386-C389-C390-C396-C400-C403-C404-C410-C411-C417-C422-C423-C428-C429-C436-C437-C444-C451-C454-C460-C463-C464-C471-C472-C475-C476-C485-C486-C493-C496-C497-C504-C508-C509-C516-C519-C520-C527-C531-C532-C539-C542-C543-C550-C551-C554-C555-C562-C563-C566-C567-C574-C577-C578-C584-C585-C588-C589-C596-C598-C603-C610-C611-C616-C617-C621-C622-C628-C629-C633-C634-C641-C644-C645-C651-C652-C657-C658-C666-C667-C674-C678-C679-C684-C685-C688-C689-C696-C699-C700-C707-C708-C713-C716-C717-C724-C727-C728-C735-C737-C738-C745-C747-C748-C755-C756-C759-C760-C766-C767-C773-C774-C779-C780-C787-C789-C790-C796-C798-C799-C805-C806-C811-C814-C815-C822-C825-C826-C833-C834-C841-C843-C844-C850-C853-C854-C860-C864-C865-C879-C880-C889-C895-C897-C898-C904-C906-C907-C913-C914-C920-C921-C928-C929-C933-C934-C940-C941-C953-C954-C961-C962-C966-C967-C976-C977-C983-C984-C990-C991-C997-C1001-C1002-C1009-C1018-C1019-C1028-C1029-C1036-C1041-C1055-C1056-C1063-C1072-C1073)</f>
        <v>0.60762375593573148</v>
      </c>
    </row>
    <row r="1077" spans="2:5" ht="13.8" thickBot="1" x14ac:dyDescent="0.3">
      <c r="B1077" s="7" t="s">
        <v>93</v>
      </c>
      <c r="C1077" s="7">
        <f>+C10+C28+C37+C47+C57+C67+C75+C85+C105+C117+C128+C140+C153+C166+C179+C192+C205+C216+C227+C236+C245+C257+C268+C280+C292+C305+C317+C328+C341+C349+C359+C366+C377+C383+C394+C398+C408+C415+C426+C434+C442+C449+C458+C469+C481+C491+C502+C514+C525+C537+C548+C560+C572+C582+C594+C601+C608+C614+C626+C639+C649+C662+C672+C682+C694+C705+C711+C722+C733+C743+C753+C764+C771+C785+C794+C803+C809+C820+C831+C839+C848+C858+C875+C885+C893+C911+C926+C945+C949+C959+C972+C974+C981+C995+C1007+C1014+C1024+C1034+C1046+C1051+C1061+C1068</f>
        <v>9341</v>
      </c>
      <c r="D1077" s="42"/>
      <c r="E1077" s="42"/>
    </row>
    <row r="1078" spans="2:5" x14ac:dyDescent="0.25">
      <c r="B1078" s="47" t="s">
        <v>94</v>
      </c>
      <c r="C1078" s="47"/>
      <c r="D1078" s="47"/>
      <c r="E1078" s="47"/>
    </row>
  </sheetData>
  <mergeCells count="7">
    <mergeCell ref="B1078:E1078"/>
    <mergeCell ref="B6:B7"/>
    <mergeCell ref="C6:C7"/>
    <mergeCell ref="D6:D7"/>
    <mergeCell ref="E6:E7"/>
    <mergeCell ref="D1076:D1077"/>
    <mergeCell ref="E1076:E107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opLeftCell="A13" workbookViewId="0">
      <selection activeCell="G18" sqref="G18:G19"/>
    </sheetView>
  </sheetViews>
  <sheetFormatPr baseColWidth="10" defaultRowHeight="14.4" x14ac:dyDescent="0.3"/>
  <cols>
    <col min="2" max="2" width="38.5546875" bestFit="1" customWidth="1"/>
    <col min="3" max="3" width="10.44140625" bestFit="1" customWidth="1"/>
    <col min="4" max="4" width="28.6640625" bestFit="1" customWidth="1"/>
  </cols>
  <sheetData>
    <row r="1" spans="1:4" ht="15.6" x14ac:dyDescent="0.3">
      <c r="A1" s="54" t="s">
        <v>96</v>
      </c>
      <c r="B1" s="54"/>
      <c r="C1" s="54"/>
    </row>
    <row r="2" spans="1:4" x14ac:dyDescent="0.3">
      <c r="A2" s="55" t="s">
        <v>83</v>
      </c>
      <c r="B2" s="55"/>
      <c r="C2" s="55"/>
    </row>
    <row r="4" spans="1:4" ht="15" thickBot="1" x14ac:dyDescent="0.35"/>
    <row r="5" spans="1:4" x14ac:dyDescent="0.3">
      <c r="B5" s="37" t="s">
        <v>80</v>
      </c>
      <c r="C5" s="39" t="s">
        <v>81</v>
      </c>
      <c r="D5" s="34" t="s">
        <v>82</v>
      </c>
    </row>
    <row r="6" spans="1:4" ht="15" thickBot="1" x14ac:dyDescent="0.35">
      <c r="B6" s="38"/>
      <c r="C6" s="40"/>
      <c r="D6" s="35"/>
    </row>
    <row r="7" spans="1:4" ht="15" thickBot="1" x14ac:dyDescent="0.35">
      <c r="B7" s="58" t="s">
        <v>8</v>
      </c>
      <c r="C7" s="63">
        <v>8</v>
      </c>
      <c r="D7" s="59">
        <v>1</v>
      </c>
    </row>
    <row r="8" spans="1:4" ht="15" thickBot="1" x14ac:dyDescent="0.35">
      <c r="B8" s="58" t="s">
        <v>60</v>
      </c>
      <c r="C8" s="63">
        <v>85</v>
      </c>
      <c r="D8" s="59">
        <v>0.97647058823529409</v>
      </c>
    </row>
    <row r="9" spans="1:4" ht="15" thickBot="1" x14ac:dyDescent="0.35">
      <c r="B9" s="58" t="s">
        <v>0</v>
      </c>
      <c r="C9" s="63">
        <v>2504</v>
      </c>
      <c r="D9" s="59">
        <v>0.88857827476038342</v>
      </c>
    </row>
    <row r="10" spans="1:4" ht="15" thickBot="1" x14ac:dyDescent="0.35">
      <c r="B10" s="58" t="s">
        <v>10</v>
      </c>
      <c r="C10" s="63">
        <v>17</v>
      </c>
      <c r="D10" s="59">
        <v>0.88235294117647056</v>
      </c>
    </row>
    <row r="11" spans="1:4" ht="15" thickBot="1" x14ac:dyDescent="0.35">
      <c r="B11" s="58" t="s">
        <v>2</v>
      </c>
      <c r="C11" s="63">
        <v>284</v>
      </c>
      <c r="D11" s="59">
        <v>0.971830985915493</v>
      </c>
    </row>
    <row r="12" spans="1:4" ht="15" thickBot="1" x14ac:dyDescent="0.35">
      <c r="B12" s="58" t="s">
        <v>56</v>
      </c>
      <c r="C12" s="63">
        <v>130</v>
      </c>
      <c r="D12" s="59">
        <v>1</v>
      </c>
    </row>
    <row r="13" spans="1:4" ht="15" thickBot="1" x14ac:dyDescent="0.35">
      <c r="B13" s="58" t="s">
        <v>7</v>
      </c>
      <c r="C13" s="63">
        <v>16</v>
      </c>
      <c r="D13" s="59">
        <v>1</v>
      </c>
    </row>
    <row r="14" spans="1:4" ht="15" thickBot="1" x14ac:dyDescent="0.35">
      <c r="B14" s="58" t="s">
        <v>4</v>
      </c>
      <c r="C14" s="63">
        <v>30</v>
      </c>
      <c r="D14" s="59">
        <v>1</v>
      </c>
    </row>
    <row r="15" spans="1:4" ht="15" thickBot="1" x14ac:dyDescent="0.35">
      <c r="B15" s="58" t="s">
        <v>65</v>
      </c>
      <c r="C15" s="63">
        <v>8</v>
      </c>
      <c r="D15" s="59">
        <v>1</v>
      </c>
    </row>
    <row r="16" spans="1:4" ht="15" thickBot="1" x14ac:dyDescent="0.35">
      <c r="B16" s="58" t="s">
        <v>5</v>
      </c>
      <c r="C16" s="63">
        <v>436</v>
      </c>
      <c r="D16" s="59">
        <v>0.97935779816513757</v>
      </c>
    </row>
    <row r="17" spans="2:5" ht="15" thickBot="1" x14ac:dyDescent="0.35">
      <c r="B17" s="58" t="s">
        <v>66</v>
      </c>
      <c r="C17" s="63">
        <v>17</v>
      </c>
      <c r="D17" s="59">
        <v>1</v>
      </c>
    </row>
    <row r="18" spans="2:5" ht="15" thickBot="1" x14ac:dyDescent="0.35">
      <c r="B18" s="8" t="s">
        <v>90</v>
      </c>
      <c r="C18" s="61">
        <v>3535</v>
      </c>
      <c r="D18" s="34">
        <v>0.91513437057991509</v>
      </c>
    </row>
    <row r="19" spans="2:5" ht="15" thickBot="1" x14ac:dyDescent="0.35">
      <c r="B19" s="9" t="s">
        <v>91</v>
      </c>
      <c r="C19" s="62">
        <v>2336</v>
      </c>
      <c r="D19" s="35"/>
    </row>
    <row r="20" spans="2:5" x14ac:dyDescent="0.3">
      <c r="B20" s="36" t="s">
        <v>94</v>
      </c>
      <c r="C20" s="36"/>
      <c r="D20" s="36"/>
      <c r="E20" s="36"/>
    </row>
    <row r="21" spans="2:5" ht="15" thickBot="1" x14ac:dyDescent="0.35"/>
    <row r="22" spans="2:5" x14ac:dyDescent="0.3">
      <c r="B22" s="43" t="s">
        <v>84</v>
      </c>
      <c r="C22" s="39" t="s">
        <v>81</v>
      </c>
      <c r="D22" s="41" t="s">
        <v>82</v>
      </c>
    </row>
    <row r="23" spans="2:5" ht="15" thickBot="1" x14ac:dyDescent="0.35">
      <c r="B23" s="44"/>
      <c r="C23" s="45"/>
      <c r="D23" s="46"/>
    </row>
    <row r="24" spans="2:5" ht="15" thickBot="1" x14ac:dyDescent="0.35">
      <c r="B24" s="56" t="s">
        <v>16</v>
      </c>
      <c r="C24" s="63">
        <v>280</v>
      </c>
      <c r="D24" s="57">
        <v>0.9642857142857143</v>
      </c>
    </row>
    <row r="25" spans="2:5" ht="15" thickBot="1" x14ac:dyDescent="0.35">
      <c r="B25" s="56" t="s">
        <v>37</v>
      </c>
      <c r="C25" s="63">
        <v>116</v>
      </c>
      <c r="D25" s="57">
        <v>0.87068965517241381</v>
      </c>
    </row>
    <row r="26" spans="2:5" ht="15" thickBot="1" x14ac:dyDescent="0.35">
      <c r="B26" s="56" t="s">
        <v>8</v>
      </c>
      <c r="C26" s="63">
        <v>213</v>
      </c>
      <c r="D26" s="57">
        <v>0.92018779342723001</v>
      </c>
    </row>
    <row r="27" spans="2:5" ht="15" thickBot="1" x14ac:dyDescent="0.35">
      <c r="B27" s="56" t="s">
        <v>25</v>
      </c>
      <c r="C27" s="63">
        <v>18</v>
      </c>
      <c r="D27" s="57">
        <v>0.94444444444444442</v>
      </c>
    </row>
    <row r="28" spans="2:5" ht="15" thickBot="1" x14ac:dyDescent="0.35">
      <c r="B28" s="56" t="s">
        <v>59</v>
      </c>
      <c r="C28" s="63">
        <v>236</v>
      </c>
      <c r="D28" s="57">
        <v>0.94491525423728817</v>
      </c>
    </row>
    <row r="29" spans="2:5" ht="15" thickBot="1" x14ac:dyDescent="0.35">
      <c r="B29" s="56" t="s">
        <v>60</v>
      </c>
      <c r="C29" s="63">
        <v>913</v>
      </c>
      <c r="D29" s="57">
        <v>0.92661555312157717</v>
      </c>
    </row>
    <row r="30" spans="2:5" ht="15" thickBot="1" x14ac:dyDescent="0.35">
      <c r="B30" s="56" t="s">
        <v>0</v>
      </c>
      <c r="C30" s="63">
        <v>7672</v>
      </c>
      <c r="D30" s="57">
        <v>0.9107142857142857</v>
      </c>
    </row>
    <row r="31" spans="2:5" ht="15" thickBot="1" x14ac:dyDescent="0.35">
      <c r="B31" s="56" t="s">
        <v>10</v>
      </c>
      <c r="C31" s="63">
        <v>1007</v>
      </c>
      <c r="D31" s="57">
        <v>0.92154915590863951</v>
      </c>
    </row>
    <row r="32" spans="2:5" ht="15" thickBot="1" x14ac:dyDescent="0.35">
      <c r="B32" s="56" t="s">
        <v>2</v>
      </c>
      <c r="C32" s="63">
        <v>1531</v>
      </c>
      <c r="D32" s="57">
        <v>0.91574134552580011</v>
      </c>
    </row>
    <row r="33" spans="2:4" ht="15" thickBot="1" x14ac:dyDescent="0.35">
      <c r="B33" s="56" t="s">
        <v>61</v>
      </c>
      <c r="C33" s="63">
        <v>20</v>
      </c>
      <c r="D33" s="57">
        <v>0.75</v>
      </c>
    </row>
    <row r="34" spans="2:4" ht="15" thickBot="1" x14ac:dyDescent="0.35">
      <c r="B34" s="56" t="s">
        <v>56</v>
      </c>
      <c r="C34" s="63">
        <v>1064</v>
      </c>
      <c r="D34" s="57">
        <v>0.90883458646616544</v>
      </c>
    </row>
    <row r="35" spans="2:4" ht="15" thickBot="1" x14ac:dyDescent="0.35">
      <c r="B35" s="56" t="s">
        <v>28</v>
      </c>
      <c r="C35" s="63">
        <v>51</v>
      </c>
      <c r="D35" s="57">
        <v>1.7058823529411764</v>
      </c>
    </row>
    <row r="36" spans="2:4" ht="15" thickBot="1" x14ac:dyDescent="0.35">
      <c r="B36" s="56" t="s">
        <v>7</v>
      </c>
      <c r="C36" s="63">
        <v>477</v>
      </c>
      <c r="D36" s="57">
        <v>0.93710691823899372</v>
      </c>
    </row>
    <row r="37" spans="2:4" ht="15" thickBot="1" x14ac:dyDescent="0.35">
      <c r="B37" s="56" t="s">
        <v>14</v>
      </c>
      <c r="C37" s="63">
        <v>458</v>
      </c>
      <c r="D37" s="57">
        <v>0.888646288209607</v>
      </c>
    </row>
    <row r="38" spans="2:4" ht="15" thickBot="1" x14ac:dyDescent="0.35">
      <c r="B38" s="56" t="s">
        <v>24</v>
      </c>
      <c r="C38" s="63">
        <v>30</v>
      </c>
      <c r="D38" s="57">
        <v>0.9</v>
      </c>
    </row>
    <row r="39" spans="2:4" ht="15" thickBot="1" x14ac:dyDescent="0.35">
      <c r="B39" s="56" t="s">
        <v>32</v>
      </c>
      <c r="C39" s="63">
        <v>81</v>
      </c>
      <c r="D39" s="57">
        <v>0.83950617283950613</v>
      </c>
    </row>
    <row r="40" spans="2:4" ht="15" thickBot="1" x14ac:dyDescent="0.35">
      <c r="B40" s="56" t="s">
        <v>12</v>
      </c>
      <c r="C40" s="63">
        <v>177</v>
      </c>
      <c r="D40" s="57">
        <v>0.86440677966101698</v>
      </c>
    </row>
    <row r="41" spans="2:4" ht="15" thickBot="1" x14ac:dyDescent="0.35">
      <c r="B41" s="56" t="s">
        <v>41</v>
      </c>
      <c r="C41" s="63">
        <v>13</v>
      </c>
      <c r="D41" s="57">
        <v>0.76923076923076927</v>
      </c>
    </row>
    <row r="42" spans="2:4" ht="15" thickBot="1" x14ac:dyDescent="0.35">
      <c r="B42" s="56" t="s">
        <v>62</v>
      </c>
      <c r="C42" s="63">
        <v>74</v>
      </c>
      <c r="D42" s="57">
        <v>0.77027027027027029</v>
      </c>
    </row>
    <row r="43" spans="2:4" ht="15" thickBot="1" x14ac:dyDescent="0.35">
      <c r="B43" s="56" t="s">
        <v>39</v>
      </c>
      <c r="C43" s="63">
        <v>13</v>
      </c>
      <c r="D43" s="57">
        <v>0.84615384615384615</v>
      </c>
    </row>
    <row r="44" spans="2:4" ht="15" thickBot="1" x14ac:dyDescent="0.35">
      <c r="B44" s="56" t="s">
        <v>17</v>
      </c>
      <c r="C44" s="63">
        <v>194</v>
      </c>
      <c r="D44" s="57">
        <v>0.90206185567010311</v>
      </c>
    </row>
    <row r="45" spans="2:4" ht="15" thickBot="1" x14ac:dyDescent="0.35">
      <c r="B45" s="56" t="s">
        <v>13</v>
      </c>
      <c r="C45" s="63">
        <v>1709</v>
      </c>
      <c r="D45" s="57">
        <v>0.94031597425394964</v>
      </c>
    </row>
    <row r="46" spans="2:4" ht="15" thickBot="1" x14ac:dyDescent="0.35">
      <c r="B46" s="56" t="s">
        <v>21</v>
      </c>
      <c r="C46" s="63">
        <v>341</v>
      </c>
      <c r="D46" s="57">
        <v>0.88269794721407624</v>
      </c>
    </row>
    <row r="47" spans="2:4" ht="15" thickBot="1" x14ac:dyDescent="0.35">
      <c r="B47" s="56" t="s">
        <v>11</v>
      </c>
      <c r="C47" s="63">
        <v>276</v>
      </c>
      <c r="D47" s="57">
        <v>0.8876811594202898</v>
      </c>
    </row>
    <row r="48" spans="2:4" ht="15" thickBot="1" x14ac:dyDescent="0.35">
      <c r="B48" s="56" t="s">
        <v>57</v>
      </c>
      <c r="C48" s="63">
        <v>127</v>
      </c>
      <c r="D48" s="57">
        <v>0.89763779527559051</v>
      </c>
    </row>
    <row r="49" spans="2:4" ht="15" thickBot="1" x14ac:dyDescent="0.35">
      <c r="B49" s="56" t="s">
        <v>4</v>
      </c>
      <c r="C49" s="63">
        <v>533</v>
      </c>
      <c r="D49" s="57">
        <v>0.91744840525328331</v>
      </c>
    </row>
    <row r="50" spans="2:4" ht="15" thickBot="1" x14ac:dyDescent="0.35">
      <c r="B50" s="56" t="s">
        <v>31</v>
      </c>
      <c r="C50" s="63">
        <v>81</v>
      </c>
      <c r="D50" s="57">
        <v>0.77777777777777779</v>
      </c>
    </row>
    <row r="51" spans="2:4" ht="15" thickBot="1" x14ac:dyDescent="0.35">
      <c r="B51" s="56" t="s">
        <v>63</v>
      </c>
      <c r="C51" s="63">
        <v>53</v>
      </c>
      <c r="D51" s="57">
        <v>1</v>
      </c>
    </row>
    <row r="52" spans="2:4" ht="15" thickBot="1" x14ac:dyDescent="0.35">
      <c r="B52" s="56" t="s">
        <v>26</v>
      </c>
      <c r="C52" s="63">
        <v>122</v>
      </c>
      <c r="D52" s="57">
        <v>0.84426229508196726</v>
      </c>
    </row>
    <row r="53" spans="2:4" ht="15" thickBot="1" x14ac:dyDescent="0.35">
      <c r="B53" s="56" t="s">
        <v>23</v>
      </c>
      <c r="C53" s="63">
        <v>513</v>
      </c>
      <c r="D53" s="57">
        <v>0.87914230019493178</v>
      </c>
    </row>
    <row r="54" spans="2:4" ht="15" thickBot="1" x14ac:dyDescent="0.35">
      <c r="B54" s="56" t="s">
        <v>65</v>
      </c>
      <c r="C54" s="63">
        <v>59</v>
      </c>
      <c r="D54" s="57">
        <v>0.84745762711864403</v>
      </c>
    </row>
    <row r="55" spans="2:4" ht="15" thickBot="1" x14ac:dyDescent="0.35">
      <c r="B55" s="56" t="s">
        <v>5</v>
      </c>
      <c r="C55" s="63">
        <v>1924</v>
      </c>
      <c r="D55" s="57">
        <v>0.91060291060291065</v>
      </c>
    </row>
    <row r="56" spans="2:4" ht="15" thickBot="1" x14ac:dyDescent="0.35">
      <c r="B56" s="56" t="s">
        <v>66</v>
      </c>
      <c r="C56" s="63">
        <v>480</v>
      </c>
      <c r="D56" s="57">
        <v>0.93125000000000002</v>
      </c>
    </row>
    <row r="57" spans="2:4" ht="15" thickBot="1" x14ac:dyDescent="0.35">
      <c r="B57" s="56" t="s">
        <v>40</v>
      </c>
      <c r="C57" s="63">
        <v>21</v>
      </c>
      <c r="D57" s="57">
        <v>0.90476190476190477</v>
      </c>
    </row>
    <row r="58" spans="2:4" ht="15" thickBot="1" x14ac:dyDescent="0.35">
      <c r="B58" s="56" t="s">
        <v>33</v>
      </c>
      <c r="C58" s="63">
        <v>9</v>
      </c>
      <c r="D58" s="57">
        <v>0.66666666666666663</v>
      </c>
    </row>
    <row r="59" spans="2:4" ht="15" thickBot="1" x14ac:dyDescent="0.35">
      <c r="B59" s="56" t="s">
        <v>9</v>
      </c>
      <c r="C59" s="63">
        <v>420</v>
      </c>
      <c r="D59" s="57">
        <v>0.8571428571428571</v>
      </c>
    </row>
    <row r="60" spans="2:4" ht="15" thickBot="1" x14ac:dyDescent="0.35">
      <c r="B60" s="56" t="s">
        <v>27</v>
      </c>
      <c r="C60" s="63">
        <v>9</v>
      </c>
      <c r="D60" s="57">
        <v>0.88888888888888884</v>
      </c>
    </row>
    <row r="61" spans="2:4" ht="15" thickBot="1" x14ac:dyDescent="0.35">
      <c r="B61" s="56" t="s">
        <v>22</v>
      </c>
      <c r="C61" s="63">
        <v>60</v>
      </c>
      <c r="D61" s="57">
        <v>0.91666666666666663</v>
      </c>
    </row>
    <row r="62" spans="2:4" ht="15" thickBot="1" x14ac:dyDescent="0.35">
      <c r="B62" s="56" t="s">
        <v>64</v>
      </c>
      <c r="C62" s="63">
        <v>127</v>
      </c>
      <c r="D62" s="57">
        <v>0.86614173228346458</v>
      </c>
    </row>
    <row r="63" spans="2:4" ht="15" thickBot="1" x14ac:dyDescent="0.35">
      <c r="B63" s="56" t="s">
        <v>58</v>
      </c>
      <c r="C63" s="63">
        <v>142</v>
      </c>
      <c r="D63" s="57">
        <v>0.83098591549295775</v>
      </c>
    </row>
    <row r="64" spans="2:4" ht="15" thickBot="1" x14ac:dyDescent="0.35">
      <c r="B64" s="5" t="s">
        <v>90</v>
      </c>
      <c r="C64" s="61">
        <v>21644</v>
      </c>
      <c r="D64" s="41">
        <v>0.91055257808168544</v>
      </c>
    </row>
    <row r="65" spans="2:5" ht="15" thickBot="1" x14ac:dyDescent="0.35">
      <c r="B65" s="7" t="s">
        <v>91</v>
      </c>
      <c r="C65" s="62">
        <v>9341</v>
      </c>
      <c r="D65" s="42"/>
    </row>
    <row r="66" spans="2:5" x14ac:dyDescent="0.3">
      <c r="B66" s="36" t="s">
        <v>94</v>
      </c>
      <c r="C66" s="36"/>
      <c r="D66" s="36"/>
      <c r="E66" s="36"/>
    </row>
  </sheetData>
  <mergeCells count="12">
    <mergeCell ref="D18:D19"/>
    <mergeCell ref="B20:E20"/>
    <mergeCell ref="B66:E66"/>
    <mergeCell ref="B5:B6"/>
    <mergeCell ref="C5:C6"/>
    <mergeCell ref="D5:D6"/>
    <mergeCell ref="B22:B23"/>
    <mergeCell ref="C22:C23"/>
    <mergeCell ref="D22:D23"/>
    <mergeCell ref="D64:D65"/>
    <mergeCell ref="A1:C1"/>
    <mergeCell ref="A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topLeftCell="A21" zoomScaleNormal="100" workbookViewId="0">
      <selection activeCell="F36" sqref="F36"/>
    </sheetView>
  </sheetViews>
  <sheetFormatPr baseColWidth="10" defaultRowHeight="14.4" x14ac:dyDescent="0.3"/>
  <cols>
    <col min="2" max="2" width="39.88671875" bestFit="1" customWidth="1"/>
    <col min="3" max="3" width="10.44140625" bestFit="1" customWidth="1"/>
    <col min="4" max="4" width="21" customWidth="1"/>
    <col min="5" max="5" width="21.21875" customWidth="1"/>
    <col min="6" max="6" width="103.6640625" bestFit="1" customWidth="1"/>
  </cols>
  <sheetData>
    <row r="1" spans="1:5" ht="15.6" x14ac:dyDescent="0.3">
      <c r="A1" s="54" t="s">
        <v>97</v>
      </c>
      <c r="B1" s="54"/>
      <c r="C1" s="54"/>
    </row>
    <row r="2" spans="1:5" x14ac:dyDescent="0.3">
      <c r="A2" s="55" t="s">
        <v>83</v>
      </c>
      <c r="B2" s="55"/>
      <c r="C2" s="55"/>
    </row>
    <row r="4" spans="1:5" ht="15" thickBot="1" x14ac:dyDescent="0.35"/>
    <row r="5" spans="1:5" x14ac:dyDescent="0.3">
      <c r="B5" s="48" t="s">
        <v>86</v>
      </c>
      <c r="C5" s="48" t="s">
        <v>87</v>
      </c>
      <c r="D5" s="50" t="s">
        <v>88</v>
      </c>
      <c r="E5" s="50" t="s">
        <v>89</v>
      </c>
    </row>
    <row r="6" spans="1:5" ht="15" thickBot="1" x14ac:dyDescent="0.35">
      <c r="B6" s="49"/>
      <c r="C6" s="49"/>
      <c r="D6" s="51"/>
      <c r="E6" s="51"/>
    </row>
    <row r="7" spans="1:5" ht="15" thickBot="1" x14ac:dyDescent="0.35">
      <c r="B7" s="56" t="s">
        <v>18</v>
      </c>
      <c r="C7" s="60">
        <v>220</v>
      </c>
      <c r="D7" s="57">
        <v>0.69545454545454544</v>
      </c>
      <c r="E7" s="57">
        <v>0.7</v>
      </c>
    </row>
    <row r="8" spans="1:5" ht="15" thickBot="1" x14ac:dyDescent="0.35">
      <c r="B8" s="56" t="s">
        <v>29</v>
      </c>
      <c r="C8" s="60">
        <v>18</v>
      </c>
      <c r="D8" s="57">
        <v>0.28000000000000003</v>
      </c>
      <c r="E8" s="57">
        <v>0.31</v>
      </c>
    </row>
    <row r="9" spans="1:5" ht="15" thickBot="1" x14ac:dyDescent="0.35">
      <c r="B9" s="56" t="s">
        <v>46</v>
      </c>
      <c r="C9" s="60">
        <v>60</v>
      </c>
      <c r="D9" s="57">
        <v>0.5</v>
      </c>
      <c r="E9" s="57">
        <v>0.57999999999999996</v>
      </c>
    </row>
    <row r="10" spans="1:5" ht="15" thickBot="1" x14ac:dyDescent="0.35">
      <c r="B10" s="56" t="s">
        <v>42</v>
      </c>
      <c r="C10" s="60">
        <v>21</v>
      </c>
      <c r="D10" s="57">
        <v>0.81</v>
      </c>
      <c r="E10" s="57">
        <v>0.81</v>
      </c>
    </row>
    <row r="11" spans="1:5" ht="15" thickBot="1" x14ac:dyDescent="0.35">
      <c r="B11" s="56" t="s">
        <v>36</v>
      </c>
      <c r="C11" s="60">
        <v>30</v>
      </c>
      <c r="D11" s="57">
        <v>0.47</v>
      </c>
      <c r="E11" s="57">
        <v>0.93</v>
      </c>
    </row>
    <row r="12" spans="1:5" ht="15" thickBot="1" x14ac:dyDescent="0.35">
      <c r="B12" s="56" t="s">
        <v>54</v>
      </c>
      <c r="C12" s="60">
        <v>120</v>
      </c>
      <c r="D12" s="57">
        <v>0.49166666666666664</v>
      </c>
      <c r="E12" s="57">
        <v>0.5</v>
      </c>
    </row>
    <row r="13" spans="1:5" ht="15" thickBot="1" x14ac:dyDescent="0.35">
      <c r="B13" s="56" t="s">
        <v>1</v>
      </c>
      <c r="C13" s="60">
        <v>1136</v>
      </c>
      <c r="D13" s="57">
        <v>0.53785211267605637</v>
      </c>
      <c r="E13" s="57">
        <v>0.67738359201773835</v>
      </c>
    </row>
    <row r="14" spans="1:5" ht="15" thickBot="1" x14ac:dyDescent="0.35">
      <c r="B14" s="56" t="s">
        <v>20</v>
      </c>
      <c r="C14" s="60">
        <v>26</v>
      </c>
      <c r="D14" s="57">
        <v>0.73</v>
      </c>
      <c r="E14" s="57">
        <v>0.73</v>
      </c>
    </row>
    <row r="15" spans="1:5" ht="15" thickBot="1" x14ac:dyDescent="0.35">
      <c r="B15" s="56" t="s">
        <v>55</v>
      </c>
      <c r="C15" s="60">
        <v>107</v>
      </c>
      <c r="D15" s="57">
        <v>0.82242990654205606</v>
      </c>
      <c r="E15" s="57">
        <v>0.84615384615384615</v>
      </c>
    </row>
    <row r="16" spans="1:5" ht="15" thickBot="1" x14ac:dyDescent="0.35">
      <c r="B16" s="56" t="s">
        <v>52</v>
      </c>
      <c r="C16" s="60">
        <v>791</v>
      </c>
      <c r="D16" s="57">
        <v>0.76611883691529714</v>
      </c>
      <c r="E16" s="57">
        <v>0.80264900662251659</v>
      </c>
    </row>
    <row r="17" spans="2:5" ht="15" thickBot="1" x14ac:dyDescent="0.35">
      <c r="B17" s="56" t="s">
        <v>45</v>
      </c>
      <c r="C17" s="60">
        <v>4</v>
      </c>
      <c r="D17" s="57">
        <v>0.5</v>
      </c>
      <c r="E17" s="57">
        <v>0.67</v>
      </c>
    </row>
    <row r="18" spans="2:5" ht="15" thickBot="1" x14ac:dyDescent="0.35">
      <c r="B18" s="56" t="s">
        <v>19</v>
      </c>
      <c r="C18" s="60">
        <v>61</v>
      </c>
      <c r="D18" s="57">
        <v>0.74</v>
      </c>
      <c r="E18" s="57">
        <v>0.85</v>
      </c>
    </row>
    <row r="19" spans="2:5" ht="15" thickBot="1" x14ac:dyDescent="0.35">
      <c r="B19" s="56" t="s">
        <v>35</v>
      </c>
      <c r="C19" s="60">
        <v>30</v>
      </c>
      <c r="D19" s="57">
        <v>0.73</v>
      </c>
      <c r="E19" s="57">
        <v>0.73</v>
      </c>
    </row>
    <row r="20" spans="2:5" ht="15" thickBot="1" x14ac:dyDescent="0.35">
      <c r="B20" s="56" t="s">
        <v>44</v>
      </c>
      <c r="C20" s="60">
        <v>8</v>
      </c>
      <c r="D20" s="57">
        <v>0.5</v>
      </c>
      <c r="E20" s="57">
        <v>0.8</v>
      </c>
    </row>
    <row r="21" spans="2:5" ht="15" thickBot="1" x14ac:dyDescent="0.35">
      <c r="B21" s="56" t="s">
        <v>34</v>
      </c>
      <c r="C21" s="60">
        <v>30</v>
      </c>
      <c r="D21" s="57">
        <v>0.8</v>
      </c>
      <c r="E21" s="57">
        <v>0.92</v>
      </c>
    </row>
    <row r="22" spans="2:5" ht="15" thickBot="1" x14ac:dyDescent="0.35">
      <c r="B22" s="56" t="s">
        <v>48</v>
      </c>
      <c r="C22" s="60">
        <v>103</v>
      </c>
      <c r="D22" s="57">
        <v>0.59223300970873782</v>
      </c>
      <c r="E22" s="57">
        <v>0.59</v>
      </c>
    </row>
    <row r="23" spans="2:5" ht="15" thickBot="1" x14ac:dyDescent="0.35">
      <c r="B23" s="56" t="s">
        <v>15</v>
      </c>
      <c r="C23" s="60">
        <v>69</v>
      </c>
      <c r="D23" s="57">
        <v>0.75</v>
      </c>
      <c r="E23" s="57">
        <v>0.84</v>
      </c>
    </row>
    <row r="24" spans="2:5" ht="15" thickBot="1" x14ac:dyDescent="0.35">
      <c r="B24" s="56" t="s">
        <v>53</v>
      </c>
      <c r="C24" s="60">
        <v>30</v>
      </c>
      <c r="D24" s="57">
        <v>0.8</v>
      </c>
      <c r="E24" s="57">
        <v>0.8</v>
      </c>
    </row>
    <row r="25" spans="2:5" ht="15" thickBot="1" x14ac:dyDescent="0.35">
      <c r="B25" s="56" t="s">
        <v>49</v>
      </c>
      <c r="C25" s="60">
        <v>60</v>
      </c>
      <c r="D25" s="57">
        <v>0.73</v>
      </c>
      <c r="E25" s="57">
        <v>0.98</v>
      </c>
    </row>
    <row r="26" spans="2:5" ht="15" thickBot="1" x14ac:dyDescent="0.35">
      <c r="B26" s="56" t="s">
        <v>3</v>
      </c>
      <c r="C26" s="60">
        <v>90</v>
      </c>
      <c r="D26" s="57">
        <v>0.82222222222222219</v>
      </c>
      <c r="E26" s="57">
        <v>0.82</v>
      </c>
    </row>
    <row r="27" spans="2:5" ht="15" thickBot="1" x14ac:dyDescent="0.35">
      <c r="B27" s="56" t="s">
        <v>38</v>
      </c>
      <c r="C27" s="60">
        <v>30</v>
      </c>
      <c r="D27" s="57">
        <v>0.7</v>
      </c>
      <c r="E27" s="57">
        <v>1</v>
      </c>
    </row>
    <row r="28" spans="2:5" ht="15" thickBot="1" x14ac:dyDescent="0.35">
      <c r="B28" s="56" t="s">
        <v>30</v>
      </c>
      <c r="C28" s="60">
        <v>77</v>
      </c>
      <c r="D28" s="57">
        <v>0.70129870129870131</v>
      </c>
      <c r="E28" s="57">
        <v>0.7</v>
      </c>
    </row>
    <row r="29" spans="2:5" ht="15" thickBot="1" x14ac:dyDescent="0.35">
      <c r="B29" s="56" t="s">
        <v>6</v>
      </c>
      <c r="C29" s="60">
        <v>128</v>
      </c>
      <c r="D29" s="57">
        <v>0.84375</v>
      </c>
      <c r="E29" s="57">
        <v>0.86399999999999999</v>
      </c>
    </row>
    <row r="30" spans="2:5" ht="15" thickBot="1" x14ac:dyDescent="0.35">
      <c r="B30" s="56" t="s">
        <v>47</v>
      </c>
      <c r="C30" s="60">
        <v>115</v>
      </c>
      <c r="D30" s="57">
        <v>0.82608695652173914</v>
      </c>
      <c r="E30" s="57">
        <v>0.87155963302752293</v>
      </c>
    </row>
    <row r="31" spans="2:5" ht="15" thickBot="1" x14ac:dyDescent="0.35">
      <c r="B31" s="56" t="s">
        <v>27</v>
      </c>
      <c r="C31" s="60">
        <v>73</v>
      </c>
      <c r="D31" s="57">
        <v>0.32876712328767121</v>
      </c>
      <c r="E31" s="57">
        <v>0.33</v>
      </c>
    </row>
    <row r="32" spans="2:5" ht="15" thickBot="1" x14ac:dyDescent="0.35">
      <c r="B32" s="56" t="s">
        <v>43</v>
      </c>
      <c r="C32" s="60">
        <v>8</v>
      </c>
      <c r="D32" s="57">
        <v>0.75</v>
      </c>
      <c r="E32" s="57">
        <v>0.75</v>
      </c>
    </row>
    <row r="33" spans="2:6" ht="15" thickBot="1" x14ac:dyDescent="0.35">
      <c r="B33" s="56" t="s">
        <v>67</v>
      </c>
      <c r="C33" s="60">
        <v>90</v>
      </c>
      <c r="D33" s="57">
        <v>0.82</v>
      </c>
      <c r="E33" s="57">
        <v>0.89</v>
      </c>
    </row>
    <row r="34" spans="2:6" ht="15" thickBot="1" x14ac:dyDescent="0.35">
      <c r="B34" s="5" t="s">
        <v>92</v>
      </c>
      <c r="C34" s="61">
        <v>3535</v>
      </c>
      <c r="D34" s="41">
        <v>0.66082036775106079</v>
      </c>
      <c r="E34" s="41">
        <v>0.7304565353345841</v>
      </c>
    </row>
    <row r="35" spans="2:6" ht="15" thickBot="1" x14ac:dyDescent="0.35">
      <c r="B35" s="7" t="s">
        <v>93</v>
      </c>
      <c r="C35" s="62">
        <v>2336</v>
      </c>
      <c r="D35" s="42"/>
      <c r="E35" s="42"/>
    </row>
    <row r="36" spans="2:6" x14ac:dyDescent="0.3">
      <c r="B36" s="47" t="s">
        <v>94</v>
      </c>
      <c r="C36" s="47"/>
      <c r="D36" s="47"/>
      <c r="E36" s="47"/>
    </row>
    <row r="37" spans="2:6" ht="15" thickBot="1" x14ac:dyDescent="0.35"/>
    <row r="38" spans="2:6" x14ac:dyDescent="0.3">
      <c r="B38" s="48" t="s">
        <v>98</v>
      </c>
      <c r="C38" s="48" t="s">
        <v>87</v>
      </c>
      <c r="D38" s="50" t="s">
        <v>88</v>
      </c>
      <c r="E38" s="50" t="s">
        <v>89</v>
      </c>
    </row>
    <row r="39" spans="2:6" ht="15" thickBot="1" x14ac:dyDescent="0.35">
      <c r="B39" s="52"/>
      <c r="C39" s="52"/>
      <c r="D39" s="53"/>
      <c r="E39" s="53"/>
    </row>
    <row r="40" spans="2:6" ht="15" thickBot="1" x14ac:dyDescent="0.35">
      <c r="B40" s="56" t="s">
        <v>68</v>
      </c>
      <c r="C40" s="60">
        <v>1264</v>
      </c>
      <c r="D40" s="57">
        <v>0.26898734177215189</v>
      </c>
      <c r="E40" s="57">
        <v>0.35564853556485354</v>
      </c>
    </row>
    <row r="41" spans="2:6" ht="15" thickBot="1" x14ac:dyDescent="0.35">
      <c r="B41" s="56" t="s">
        <v>1</v>
      </c>
      <c r="C41" s="60">
        <v>10449</v>
      </c>
      <c r="D41" s="57">
        <v>0.36855201454684661</v>
      </c>
      <c r="E41" s="57">
        <v>0.54400339030936573</v>
      </c>
      <c r="F41" t="s">
        <v>99</v>
      </c>
    </row>
    <row r="42" spans="2:6" ht="15" thickBot="1" x14ac:dyDescent="0.35">
      <c r="B42" s="56" t="s">
        <v>52</v>
      </c>
      <c r="C42" s="60">
        <v>1050</v>
      </c>
      <c r="D42" s="57">
        <v>0.63142857142857145</v>
      </c>
      <c r="E42" s="57">
        <v>0.73666666666666669</v>
      </c>
    </row>
    <row r="43" spans="2:6" ht="15" thickBot="1" x14ac:dyDescent="0.35">
      <c r="B43" s="56" t="s">
        <v>69</v>
      </c>
      <c r="C43" s="60">
        <v>2684</v>
      </c>
      <c r="D43" s="57">
        <v>0.40275707898658719</v>
      </c>
      <c r="E43" s="57">
        <v>0.71306068601583117</v>
      </c>
    </row>
    <row r="44" spans="2:6" ht="15" thickBot="1" x14ac:dyDescent="0.35">
      <c r="B44" s="56" t="s">
        <v>49</v>
      </c>
      <c r="C44" s="60">
        <v>3548</v>
      </c>
      <c r="D44" s="57">
        <v>0.68179255918827508</v>
      </c>
      <c r="E44" s="57">
        <v>0.88543191800878474</v>
      </c>
    </row>
    <row r="45" spans="2:6" ht="15" thickBot="1" x14ac:dyDescent="0.35">
      <c r="B45" s="56" t="s">
        <v>51</v>
      </c>
      <c r="C45" s="60">
        <v>1712</v>
      </c>
      <c r="D45" s="57">
        <v>0.24123831775700935</v>
      </c>
      <c r="E45" s="57">
        <v>0.32165109034267914</v>
      </c>
    </row>
    <row r="46" spans="2:6" ht="15" thickBot="1" x14ac:dyDescent="0.35">
      <c r="B46" s="56" t="s">
        <v>50</v>
      </c>
      <c r="C46" s="60">
        <v>937</v>
      </c>
      <c r="D46" s="57">
        <v>0.61259338313767342</v>
      </c>
      <c r="E46" s="57">
        <v>0.66129032258064513</v>
      </c>
    </row>
    <row r="47" spans="2:6" ht="15" thickBot="1" x14ac:dyDescent="0.35">
      <c r="B47" s="5" t="s">
        <v>92</v>
      </c>
      <c r="C47" s="61">
        <v>21644</v>
      </c>
      <c r="D47" s="41">
        <v>0.43157457031971908</v>
      </c>
      <c r="E47" s="41">
        <v>0.60762375593573148</v>
      </c>
    </row>
    <row r="48" spans="2:6" ht="15" thickBot="1" x14ac:dyDescent="0.35">
      <c r="B48" s="7" t="s">
        <v>93</v>
      </c>
      <c r="C48" s="62">
        <v>9341</v>
      </c>
      <c r="D48" s="42"/>
      <c r="E48" s="42"/>
    </row>
    <row r="49" spans="2:5" x14ac:dyDescent="0.3">
      <c r="B49" s="47" t="s">
        <v>94</v>
      </c>
      <c r="C49" s="47"/>
      <c r="D49" s="47"/>
      <c r="E49" s="47"/>
    </row>
  </sheetData>
  <mergeCells count="16">
    <mergeCell ref="D47:D48"/>
    <mergeCell ref="E47:E48"/>
    <mergeCell ref="B49:E49"/>
    <mergeCell ref="D34:D35"/>
    <mergeCell ref="E34:E35"/>
    <mergeCell ref="B36:E36"/>
    <mergeCell ref="B38:B39"/>
    <mergeCell ref="C38:C39"/>
    <mergeCell ref="D38:D39"/>
    <mergeCell ref="E38:E39"/>
    <mergeCell ref="A1:C1"/>
    <mergeCell ref="A2:C2"/>
    <mergeCell ref="B5:B6"/>
    <mergeCell ref="C5:C6"/>
    <mergeCell ref="D5:D6"/>
    <mergeCell ref="E5:E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8cf1b8fd-72df-4c21-8306-a5f720778edf">08</Orden>
    <Filtro xmlns="8cf1b8fd-72df-4c21-8306-a5f720778edf">2013</Filtro>
    <Formato xmlns="8cf1b8fd-72df-4c21-8306-a5f720778edf">/Style%20Library/Images/xls.svg</Forma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b150946a-e91e-41f5-8b47-a9dbc3d237ee">AEVVZYF6TF2M-981-10</_dlc_DocId>
    <_dlc_DocIdUrl xmlns="b150946a-e91e-41f5-8b47-a9dbc3d237ee">
      <Url>http://www.aerocivil.gov.co/AAeronautica/Estadisticas/Calidad-Servicio/Cumplimiento/_layouts/DocIdRedir.aspx?ID=AEVVZYF6TF2M-981-10</Url>
      <Description>AEVVZYF6TF2M-981-10</Description>
    </_dlc_DocIdUrl>
  </documentManagement>
</p:properties>
</file>

<file path=customXml/itemProps1.xml><?xml version="1.0" encoding="utf-8"?>
<ds:datastoreItem xmlns:ds="http://schemas.openxmlformats.org/officeDocument/2006/customXml" ds:itemID="{2D3A1FCE-127D-4248-8509-640BF0FF681B}"/>
</file>

<file path=customXml/itemProps2.xml><?xml version="1.0" encoding="utf-8"?>
<ds:datastoreItem xmlns:ds="http://schemas.openxmlformats.org/officeDocument/2006/customXml" ds:itemID="{F9751D84-A6A7-41C0-837D-F2BED27E5360}"/>
</file>

<file path=customXml/itemProps3.xml><?xml version="1.0" encoding="utf-8"?>
<ds:datastoreItem xmlns:ds="http://schemas.openxmlformats.org/officeDocument/2006/customXml" ds:itemID="{1382B8AE-4D6A-4A36-A415-DF65FE11A592}"/>
</file>

<file path=customXml/itemProps4.xml><?xml version="1.0" encoding="utf-8"?>
<ds:datastoreItem xmlns:ds="http://schemas.openxmlformats.org/officeDocument/2006/customXml" ds:itemID="{F9751D84-A6A7-41C0-837D-F2BED27E53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AEROP. INTERNACIONAL</vt:lpstr>
      <vt:lpstr>AEROP. NACIONAL</vt:lpstr>
      <vt:lpstr>EMPRESAS INTERNACIONALES</vt:lpstr>
      <vt:lpstr>EMPRESAS NACIONALES</vt:lpstr>
      <vt:lpstr>TOTAL AEROPUERTOS</vt:lpstr>
      <vt:lpstr>TOTAL EMPRESAS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cumplimiento septiembre 2013</dc:title>
  <dc:creator>Tatiana del Pilar Ballen Lozano</dc:creator>
  <cp:lastModifiedBy>Tatiana del Pilar Ballen Lozano</cp:lastModifiedBy>
  <dcterms:created xsi:type="dcterms:W3CDTF">2013-10-21T14:33:07Z</dcterms:created>
  <dcterms:modified xsi:type="dcterms:W3CDTF">2013-11-25T18:26:10Z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  <property fmtid="{D5CDD505-2E9C-101B-9397-08002B2CF9AE}" pid="3" name="_dlc_DocIdItemGuid">
    <vt:lpwstr>40d7fc42-4b35-419c-a48a-c0787f170e24</vt:lpwstr>
  </property>
</Properties>
</file>